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fileSharing readOnlyRecommended="1"/>
  <workbookPr defaultThemeVersion="166925"/>
  <mc:AlternateContent xmlns:mc="http://schemas.openxmlformats.org/markup-compatibility/2006">
    <mc:Choice Requires="x15">
      <x15ac:absPath xmlns:x15ac="http://schemas.microsoft.com/office/spreadsheetml/2010/11/ac" url="https://fonturcolombia.sharepoint.com/sites/intranetfontur/fontur/Documentos compartidos/CONTROL INTERNO/2. AUDITORIAS CI/2021/12. Pagina WEB/Información Auditoría/Reportes Ekogui/2020/"/>
    </mc:Choice>
  </mc:AlternateContent>
  <xr:revisionPtr revIDLastSave="1" documentId="11_376EAF69E8B5858D6E95124C14F0534A2655524B" xr6:coauthVersionLast="47" xr6:coauthVersionMax="47" xr10:uidLastSave="{B7625CEF-CC83-4C38-A126-D229DFC1DFAF}"/>
  <bookViews>
    <workbookView xWindow="-120" yWindow="-120" windowWidth="20730" windowHeight="11040"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Base a pegar" sheetId="12"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5" l="1"/>
  <c r="F15" i="5"/>
  <c r="F10" i="5"/>
  <c r="C20" i="5"/>
  <c r="C18" i="5"/>
  <c r="C17" i="5"/>
  <c r="T13" i="10"/>
  <c r="T12" i="10"/>
  <c r="W3" i="8"/>
  <c r="C25" i="8" s="1"/>
  <c r="T14" i="10" l="1"/>
  <c r="F13" i="5" s="1"/>
  <c r="V2" i="9"/>
  <c r="V3" i="9" s="1"/>
  <c r="V3" i="7"/>
  <c r="G11" i="1"/>
  <c r="G12" i="1"/>
  <c r="G13" i="1"/>
  <c r="G14" i="1"/>
  <c r="G15" i="1"/>
  <c r="G10" i="1"/>
  <c r="F11" i="5" l="1"/>
  <c r="F9" i="9"/>
  <c r="C13" i="5"/>
  <c r="C12" i="5"/>
  <c r="AO3" i="12"/>
  <c r="AN3" i="12"/>
  <c r="AM3" i="12"/>
  <c r="AL3" i="12"/>
  <c r="AK3" i="12"/>
  <c r="AJ3" i="12"/>
  <c r="AI3" i="12"/>
  <c r="AH3" i="12"/>
  <c r="AG3" i="12"/>
  <c r="AF3" i="12"/>
  <c r="AE3" i="12"/>
  <c r="AD3" i="12"/>
  <c r="AC3" i="12"/>
  <c r="AB3" i="12"/>
  <c r="AA3" i="12"/>
  <c r="Z3" i="12"/>
  <c r="Y3" i="12"/>
  <c r="X3" i="12"/>
  <c r="W3" i="12"/>
  <c r="V3" i="12"/>
  <c r="U3" i="12"/>
  <c r="T3" i="12"/>
  <c r="S3" i="12"/>
  <c r="R3" i="12"/>
  <c r="Q3" i="12"/>
  <c r="P3" i="12"/>
  <c r="O3" i="12"/>
  <c r="N3" i="12"/>
  <c r="M3" i="12"/>
  <c r="L3" i="12"/>
  <c r="K3" i="12"/>
  <c r="J3" i="12"/>
  <c r="I3" i="12"/>
  <c r="H3" i="12"/>
  <c r="G3" i="12"/>
  <c r="F3" i="12"/>
  <c r="E3" i="12"/>
  <c r="D3" i="12"/>
  <c r="C3" i="12"/>
  <c r="B3" i="12"/>
  <c r="A3" i="12"/>
  <c r="F19" i="5"/>
  <c r="F18" i="5"/>
  <c r="F14" i="5"/>
  <c r="F9" i="5"/>
  <c r="F8" i="5"/>
  <c r="C15" i="5"/>
  <c r="C16" i="5"/>
  <c r="C19" i="5" s="1"/>
  <c r="J11" i="1"/>
  <c r="J12" i="1"/>
  <c r="J13" i="1"/>
  <c r="J14" i="1"/>
  <c r="J15" i="1"/>
  <c r="J10" i="1"/>
  <c r="I10" i="1"/>
  <c r="I11" i="1"/>
  <c r="I12" i="1"/>
  <c r="I13" i="1"/>
  <c r="I14" i="1"/>
  <c r="I15" i="1"/>
  <c r="H11" i="1"/>
  <c r="H12" i="1"/>
  <c r="H13" i="1"/>
  <c r="H14" i="1"/>
  <c r="H15" i="1"/>
  <c r="H10" i="1"/>
  <c r="C10" i="5" l="1"/>
  <c r="C9" i="5"/>
  <c r="C8" i="5"/>
  <c r="V3" i="11" l="1"/>
  <c r="V3" i="10"/>
  <c r="F7" i="7" l="1"/>
</calcChain>
</file>

<file path=xl/sharedStrings.xml><?xml version="1.0" encoding="utf-8"?>
<sst xmlns="http://schemas.openxmlformats.org/spreadsheetml/2006/main" count="223" uniqueCount="154">
  <si>
    <t>Plantilla de certificado de Control Interno eKOGUI</t>
  </si>
  <si>
    <t>Agencia Nacional de Defensa Jurídica del Estado</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</si>
  <si>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</si>
  <si>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USUARIOS AL 30 DE JUNIO DE 2020</t>
  </si>
  <si>
    <t>Si</t>
  </si>
  <si>
    <t>No</t>
  </si>
  <si>
    <t>ROL</t>
  </si>
  <si>
    <t>TIENE EL ROL</t>
  </si>
  <si>
    <t>FECHA CREACIÓN  EN EKOGUI</t>
  </si>
  <si>
    <t>NOMBRE</t>
  </si>
  <si>
    <t>FECHA ÚLTIMA CAPACITACIÓN</t>
  </si>
  <si>
    <t>ACTUALIZADO</t>
  </si>
  <si>
    <t>N/A</t>
  </si>
  <si>
    <t>JEFE FINANCIERO</t>
  </si>
  <si>
    <t>Nota 1</t>
  </si>
  <si>
    <t>JEFE JURÍDICO</t>
  </si>
  <si>
    <t>LUIS FERNANDO TORRES RAMIREZ</t>
  </si>
  <si>
    <t>ENLACE DE PAGOS</t>
  </si>
  <si>
    <t>JEFE CONTROL INTERNO</t>
  </si>
  <si>
    <t>DANIEL ALFREDO MUÑOZ LOPEZ</t>
  </si>
  <si>
    <t>SECRETARIO TÉCNICO</t>
  </si>
  <si>
    <t>MARIA DEL PILAR MONTOYA GUISADO - Nota 2</t>
  </si>
  <si>
    <t>ADMINISTRADOR DE LA ENTIDAD</t>
  </si>
  <si>
    <t>LILIANA MARIA DEL CARMEN CARDENAS VASQUEZ</t>
  </si>
  <si>
    <t>Observaciones</t>
  </si>
  <si>
    <t>Nota 1: De acuerdo a lo informado por el Jefe Jurídico y Administrador del Sistema, "Respecto del perfil "Enlace de Pagos y Jefe Financiero", teniendo en cuenta lo indicado en la Circular Externa No.02 del 15 de junio de 2019 emitida por la ANDJE, solo debe habilitarse para las entidades que gestionan pagos a travez del rubro de sentencias y conciliaciones en el SIIF, en el caso del P.A. FONTUR no aplica ya que el Art. 2.9.1.1.3. del Decreto 1068 de 2015 no incluye al P.A. FONTUR dentro de las entidades que deben usar SIIF .
Nota 2: De acuerdo a lo informado por el Jefe Jurídico y Administrador del Sistema, el ROL de Secretario Tecnico no se encuentra actualizado al 30 de junio de 2020, el cargo fue ocupado por la Dra. Nubia Yenith Cordoba Zambrano asumió como Secretaria Tecnica del Comite de Conciliaciones del MinCIT desde el 14 de noviembre de 2019, la fecha de su ultima capacitación fue el 17 de septiembre de 2019. El ROL de secretario fue actualizado el día lunes 21 de septiembre de 2020.</t>
  </si>
  <si>
    <t>Abogados al 30 de junio de 2020</t>
  </si>
  <si>
    <t>ABOGADOS ACTIVOS AL 30-06-2020</t>
  </si>
  <si>
    <t>CANTIDAD</t>
  </si>
  <si>
    <t>INFORMACIÓN (1)</t>
  </si>
  <si>
    <t>CANTIDAD DE ABOGADOS</t>
  </si>
  <si>
    <t>CANTIDAD DE ABOGADOS LITIGANDO</t>
  </si>
  <si>
    <t>Tiene información estudios</t>
  </si>
  <si>
    <t>ABOGADOS CREADOS EN EKOGUI ACTIVOS</t>
  </si>
  <si>
    <t>Tienen información experiencia</t>
  </si>
  <si>
    <t>ABOGADOS CON CORREO ACTUALIZADO</t>
  </si>
  <si>
    <t>Tienen Información laboral</t>
  </si>
  <si>
    <t>ABOGADOS CON PROCESOS ACTIVOS</t>
  </si>
  <si>
    <t>(1) Se visualiza en el detalle del abogado a la fecha de revisión</t>
  </si>
  <si>
    <t>Solamente se revisa que tenga registrada alguna información registrada</t>
  </si>
  <si>
    <t>ABOGADOS INACTIVOS</t>
  </si>
  <si>
    <t>RETIRADOS EN LA ENTIDAD PRIMER SEMESTRE 2020</t>
  </si>
  <si>
    <t>ÚLTIMA CAPACITACIÓN ABOGADOS ACTIVOS</t>
  </si>
  <si>
    <t>INACTIVADOS EN EKOGUI PRIMER SEMESTRE 2020</t>
  </si>
  <si>
    <t>Entre 01-01-2020 y 30-06-2020</t>
  </si>
  <si>
    <t>Entre 21-03-2019 y 31-12-2019</t>
  </si>
  <si>
    <t>Observaciones:</t>
  </si>
  <si>
    <t>Capacitaciones anteriores al 21-03-2019</t>
  </si>
  <si>
    <t>1. Durante el primer semestre de 2020 se retiró el Administrador del sistema quien a su vez tenía el ROL de Abogado, sin embargo este funcionario no litigaba, por ende se reporta en cero (0)
2. Respecto a la información laboral se obsevó el diligeciamiento de la casilla tipo de vinculación laboral y el correo electronico personal.
3. No fue posible obtener evidencia de la capacitación para 4 usuarios, de los cuales 2 a la fecha de este reporte, se encuentran inactivos.</t>
  </si>
  <si>
    <t>Sin capacitación</t>
  </si>
  <si>
    <t>Procesos Judiciales</t>
  </si>
  <si>
    <t>PROCESOS ACTIVOS AL 30 DE JUNIO DE 2020</t>
  </si>
  <si>
    <t>MAYORES A 33.000 SMMLV(4) ACTIVOS</t>
  </si>
  <si>
    <t xml:space="preserve">CANTIDAD </t>
  </si>
  <si>
    <t>CANTIDAD DE PROCESOS ACTIVOS</t>
  </si>
  <si>
    <t>Cantidad de procesos de más de 33.000 SMMLV</t>
  </si>
  <si>
    <t>PROCESOS ACTIVOS REGISTRADOS EN EKOGUI</t>
  </si>
  <si>
    <t>Procesos de más de 33.000 SMMLV registrados en eKOGUI</t>
  </si>
  <si>
    <t>PROCESOS SIN ABOGADO ASIGNADO(1)</t>
  </si>
  <si>
    <t>Procesos de más de 33.000 SMMLV con la pieza demanda(5)</t>
  </si>
  <si>
    <t>(1)Anteriores a 15 de junio</t>
  </si>
  <si>
    <t>(4)Equivalente a un valor indexado de $28.967 millones</t>
  </si>
  <si>
    <t>(5) Puede ser remitida a la ANDJE o cargada en el sistema</t>
  </si>
  <si>
    <t>PROCESOS TERMINADOS PRIMER SEMESTRE 2020</t>
  </si>
  <si>
    <t>CALIFICACIÓN DE RIESGO</t>
  </si>
  <si>
    <t>PROCESOS TERMINADOS DURANTE PRIMER SEMESTRE 2020</t>
  </si>
  <si>
    <t>PROCESOS ACTIVOS EN CALIDAD DEMANDADO AL 30-06-2020</t>
  </si>
  <si>
    <t>TERMINADOS EN EKOGUI DURANTE PRIMER SEMESTRE 2020 (2)</t>
  </si>
  <si>
    <t>PROCESOS CON CALIFICACIÓN  PRIMER SEMESTRE 2020</t>
  </si>
  <si>
    <t>(2) Con fecha de actuación en 2020</t>
  </si>
  <si>
    <t>PROCESOS CON CALIFICACIÓN ANTERIOR A 2020</t>
  </si>
  <si>
    <t>PROCESOS SIN CALIFICACIÓN</t>
  </si>
  <si>
    <t>ACTUALIZACIÓN</t>
  </si>
  <si>
    <t xml:space="preserve">PROCESO TERMINADOS AL 30 DE JUNIO 2020 </t>
  </si>
  <si>
    <t>PROVISIÓN CONTABLE (6)</t>
  </si>
  <si>
    <t>PROCESOS</t>
  </si>
  <si>
    <t>CON PROVISIÓN IGUAL A CERO</t>
  </si>
  <si>
    <t>PROCESOS ACTIVOS CON ESTADO TERMINADO(3)</t>
  </si>
  <si>
    <t>PROBABILIDAD DE PERDER EL CASO ALTA</t>
  </si>
  <si>
    <r>
      <t>(3)En el reporte de activos al 30 de junio de 2020 verifique la columna</t>
    </r>
    <r>
      <rPr>
        <b/>
        <i/>
        <sz val="9"/>
        <color theme="1"/>
        <rFont val="Calibri"/>
        <family val="2"/>
        <scheme val="minor"/>
      </rPr>
      <t xml:space="preserve"> Estado General del proceso</t>
    </r>
  </si>
  <si>
    <t>PROBABILIDAD DE PERDER EL CASO MEDIA</t>
  </si>
  <si>
    <t>PROBABILIDAD DE PERDER EL CASO BAJA</t>
  </si>
  <si>
    <t>PROBABILIDAD DE PERDER EL CASO REMOTA</t>
  </si>
  <si>
    <t>(6) Solo se consideran los procesos activos - calidad demandado al 30 de junio de 2020 que tengan calificación de riesgo</t>
  </si>
  <si>
    <t>CONDENAS</t>
  </si>
  <si>
    <t>PROCESOS ANALIZADOS</t>
  </si>
  <si>
    <t>OBSERVACIONES</t>
  </si>
  <si>
    <t>PROCESOS TERMINADOS CON EJECUTORIA</t>
  </si>
  <si>
    <t>1. La fuente de información oficial de los procesos judiciales del P.A. FONTUR es el sistema eKOGUI</t>
  </si>
  <si>
    <t>PROCESOS DESFAVORABLES</t>
  </si>
  <si>
    <t>2. Los procesos activos incluyen tanto aquellos que en calidad de Demandado y Demandante</t>
  </si>
  <si>
    <t>PROCESOS QUE GENERAN EROGACIÓN ECONÓMICA</t>
  </si>
  <si>
    <t>3. De acuerdo al reporte de procesos activos, no exiten procesos activos en estado terminado</t>
  </si>
  <si>
    <t>PROCESOS CON VALOR CONDENA MAYOR A CERO</t>
  </si>
  <si>
    <t>Prejudiciales</t>
  </si>
  <si>
    <t>PREJUDICIALES ACTIVOS AL 30-06-2020</t>
  </si>
  <si>
    <t>TOTAL PREJUDICIALES ACTIVOS</t>
  </si>
  <si>
    <t>TOTAL PREJUDICIALES ACTIVOS EN EKOGUI</t>
  </si>
  <si>
    <t>CANTIDAD PREJUDICIALES</t>
  </si>
  <si>
    <t>REGISTRO DESDE ABRIL 1 2020</t>
  </si>
  <si>
    <t>Procesos que efectivamente se encuentran activos</t>
  </si>
  <si>
    <t>REGISTRO ENTRE 1 ENERO Y 31 MARZO 2020</t>
  </si>
  <si>
    <t>Proceso que se encuentran terminados</t>
  </si>
  <si>
    <t>REGISTRO EN 2019 Y ANTERIORES</t>
  </si>
  <si>
    <t>PREJUDICIALES TERMINADOS PRIMER SEMESTRE 2020</t>
  </si>
  <si>
    <t>TOTAL PREJUDICIALES TERMINADOS I SEM. 2020</t>
  </si>
  <si>
    <t>1. La fuente de información oficial de las conciliaciones Prejudiciales es eKOGUI</t>
  </si>
  <si>
    <t>TERMINADOS ÚLTIMA ACTUACIÓN I SEM. 2020</t>
  </si>
  <si>
    <t>ARBITRAMENTOS</t>
  </si>
  <si>
    <t>ARBITRAMENTOS ACTIVOS AL 30-06-2020</t>
  </si>
  <si>
    <t>TOTAL ARBITRAMENTOS TERMINADOS  AL 30-06-2020</t>
  </si>
  <si>
    <t>ARBITRAMENTOS REGISTRADOS EN EKOGUI</t>
  </si>
  <si>
    <t>ARBITRAMENTOS TERMINADOS EN EKOGUI</t>
  </si>
  <si>
    <t>Pagos</t>
  </si>
  <si>
    <t>PROCESOS ACTIVOS</t>
  </si>
  <si>
    <t>Gestiona pagos en SIIF de MinHacienda</t>
  </si>
  <si>
    <t>Pagos enlazados al 30-06-2020</t>
  </si>
  <si>
    <t>Plantilla de certificado de Control Interno</t>
  </si>
  <si>
    <t>ENTIDAD</t>
  </si>
  <si>
    <t>INFORMACIÓN USUARIOS</t>
  </si>
  <si>
    <t>PREJUDICIALES</t>
  </si>
  <si>
    <t>Completitud de roles</t>
  </si>
  <si>
    <t>Procesos prejudiciales</t>
  </si>
  <si>
    <t>Usuarios activos</t>
  </si>
  <si>
    <t>Porcentaje de registro</t>
  </si>
  <si>
    <t>Uso del sistema</t>
  </si>
  <si>
    <t>No Aplica</t>
  </si>
  <si>
    <t>Actualización prejudiciales</t>
  </si>
  <si>
    <t>Nivel de capacitación</t>
  </si>
  <si>
    <t>Nivel de actualización</t>
  </si>
  <si>
    <t>Procesos arbitrales</t>
  </si>
  <si>
    <t>JUDICIALES</t>
  </si>
  <si>
    <t>Procesos activos</t>
  </si>
  <si>
    <t>PAGOS</t>
  </si>
  <si>
    <t>Actualización más de 33.000 SMMLV</t>
  </si>
  <si>
    <t>Pagos relacionados</t>
  </si>
  <si>
    <t>Procesos por abogado</t>
  </si>
  <si>
    <t>Uso del módulo pagos</t>
  </si>
  <si>
    <t>Provisión incorrecta</t>
  </si>
  <si>
    <t>PROCESOS SIN ABOGADO ASIGNADO</t>
  </si>
  <si>
    <t>PROCESOS TERMINADOS EN 2020</t>
  </si>
  <si>
    <t>TERMINADOS EN EKOGUI</t>
  </si>
  <si>
    <t>PROCESO ENTIDAD TERMINADOS</t>
  </si>
  <si>
    <t>PROCESOS ACTIVOS CON ESTADO TERMINADO*</t>
  </si>
  <si>
    <t xml:space="preserve">Procesos de más de 33.000 SMMLV con la pieza demanda </t>
  </si>
  <si>
    <t>PROCESOS ACTIVOS EN CALIDAD DEMANDADO</t>
  </si>
  <si>
    <t>PROCESOS CON CALIFICACIÓN  EN 2020</t>
  </si>
  <si>
    <t>REGISTRO EN 2020</t>
  </si>
  <si>
    <t>REGISTRO EN 2019</t>
  </si>
  <si>
    <t>REGISTRO EN 2018 Y ANTERIORES</t>
  </si>
  <si>
    <t>TOTAL PROCESOS TERMINADOS</t>
  </si>
  <si>
    <t>TERMINADOS ÚLTIMA ACTUACIÓN EN 2020</t>
  </si>
  <si>
    <t>ARBITRAMENTOS ACTIVOS</t>
  </si>
  <si>
    <t>Pagos enlazados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</si>
</sst>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3"/>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29">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applyAlignment="1"/>
    <xf numFmtId="0" fontId="0" fillId="2" borderId="2" xfId="0" applyFill="1" applyBorder="1" applyAlignment="1"/>
    <xf numFmtId="0" fontId="0" fillId="2" borderId="3" xfId="0" applyFill="1" applyBorder="1" applyAlignment="1"/>
    <xf numFmtId="0" fontId="0" fillId="2" borderId="4" xfId="0" applyFill="1" applyBorder="1"/>
    <xf numFmtId="0" fontId="0" fillId="2" borderId="0"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applyBorder="1" applyAlignment="1"/>
    <xf numFmtId="0" fontId="0" fillId="2" borderId="0" xfId="0" applyFill="1" applyBorder="1" applyAlignment="1"/>
    <xf numFmtId="0" fontId="5" fillId="3" borderId="0" xfId="0" applyFont="1" applyFill="1"/>
    <xf numFmtId="0" fontId="0" fillId="2" borderId="1" xfId="0" applyFill="1" applyBorder="1"/>
    <xf numFmtId="0" fontId="0" fillId="2" borderId="2" xfId="0" applyFill="1" applyBorder="1"/>
    <xf numFmtId="0" fontId="0" fillId="2" borderId="3" xfId="0" applyFill="1" applyBorder="1"/>
    <xf numFmtId="0" fontId="0" fillId="2" borderId="0" xfId="0" applyFill="1" applyBorder="1" applyAlignment="1">
      <alignment vertical="center" wrapText="1"/>
    </xf>
    <xf numFmtId="0" fontId="0" fillId="2" borderId="5" xfId="0" applyFill="1" applyBorder="1" applyAlignment="1">
      <alignment vertical="center" wrapText="1"/>
    </xf>
    <xf numFmtId="0" fontId="9" fillId="2" borderId="0" xfId="0" applyFont="1" applyFill="1" applyBorder="1" applyAlignment="1">
      <alignment vertical="center"/>
    </xf>
    <xf numFmtId="0" fontId="9" fillId="2" borderId="0" xfId="0" applyFont="1" applyFill="1" applyBorder="1" applyAlignment="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5" fillId="2" borderId="0" xfId="0" applyFont="1" applyFill="1"/>
    <xf numFmtId="0" fontId="0" fillId="0" borderId="9" xfId="0" applyBorder="1"/>
    <xf numFmtId="0" fontId="3" fillId="0" borderId="0" xfId="0" applyFont="1"/>
    <xf numFmtId="9" fontId="0" fillId="0" borderId="9" xfId="1" applyFont="1" applyBorder="1"/>
    <xf numFmtId="0" fontId="0" fillId="0" borderId="0" xfId="0" applyBorder="1" applyAlignment="1"/>
    <xf numFmtId="0" fontId="6" fillId="0" borderId="0" xfId="0" applyFont="1" applyBorder="1" applyAlignment="1"/>
    <xf numFmtId="0" fontId="6" fillId="0" borderId="5" xfId="0" applyFont="1" applyBorder="1" applyAlignment="1"/>
    <xf numFmtId="14" fontId="0" fillId="2" borderId="0" xfId="0" applyNumberFormat="1" applyFill="1"/>
    <xf numFmtId="0" fontId="0" fillId="0" borderId="9" xfId="0" applyFill="1" applyBorder="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11" xfId="0" applyFill="1" applyBorder="1" applyProtection="1">
      <protection hidden="1"/>
    </xf>
    <xf numFmtId="0" fontId="0" fillId="2" borderId="9" xfId="0" applyFill="1" applyBorder="1" applyProtection="1">
      <protection locked="0"/>
    </xf>
    <xf numFmtId="0" fontId="0" fillId="2" borderId="12" xfId="0" applyFill="1" applyBorder="1" applyProtection="1">
      <protection locked="0"/>
    </xf>
    <xf numFmtId="14" fontId="0" fillId="2" borderId="12" xfId="0" applyNumberFormat="1" applyFill="1" applyBorder="1" applyProtection="1">
      <protection locked="0"/>
    </xf>
    <xf numFmtId="0" fontId="0" fillId="2" borderId="22" xfId="0" applyFill="1" applyBorder="1" applyAlignment="1">
      <alignment horizontal="center"/>
    </xf>
    <xf numFmtId="14" fontId="0" fillId="2" borderId="9" xfId="0" applyNumberFormat="1" applyFill="1" applyBorder="1" applyProtection="1">
      <protection locked="0"/>
    </xf>
    <xf numFmtId="0" fontId="0" fillId="2" borderId="21" xfId="0" applyFill="1" applyBorder="1" applyProtection="1">
      <protection locked="0"/>
    </xf>
    <xf numFmtId="0" fontId="0" fillId="2" borderId="0" xfId="0" applyFill="1" applyBorder="1" applyProtection="1">
      <protection locked="0"/>
    </xf>
    <xf numFmtId="0" fontId="0" fillId="2" borderId="9" xfId="0" applyFill="1" applyBorder="1" applyAlignment="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0" fontId="0" fillId="0" borderId="18" xfId="0" applyBorder="1" applyProtection="1">
      <protection locked="0"/>
    </xf>
    <xf numFmtId="0" fontId="0" fillId="0" borderId="9" xfId="0" applyBorder="1" applyProtection="1">
      <protection locked="0"/>
    </xf>
    <xf numFmtId="0" fontId="0" fillId="0" borderId="0" xfId="0" applyBorder="1" applyProtection="1">
      <protection locked="0"/>
    </xf>
    <xf numFmtId="0" fontId="4" fillId="2" borderId="0" xfId="0" applyFont="1" applyFill="1" applyBorder="1"/>
    <xf numFmtId="0" fontId="4" fillId="0" borderId="0" xfId="0" applyFont="1"/>
    <xf numFmtId="0" fontId="4" fillId="2" borderId="0" xfId="0" applyFont="1" applyFill="1"/>
    <xf numFmtId="0" fontId="0" fillId="2" borderId="9" xfId="0" applyFill="1" applyBorder="1" applyAlignment="1">
      <alignment vertical="center"/>
    </xf>
    <xf numFmtId="0" fontId="0" fillId="2" borderId="9" xfId="0" applyFill="1" applyBorder="1" applyAlignment="1" applyProtection="1">
      <alignment vertical="center"/>
      <protection locked="0"/>
    </xf>
    <xf numFmtId="0" fontId="0" fillId="2" borderId="0" xfId="0" applyFill="1" applyBorder="1" applyAlignment="1">
      <alignment wrapText="1"/>
    </xf>
    <xf numFmtId="0" fontId="0" fillId="2" borderId="31" xfId="0" applyFill="1" applyBorder="1" applyProtection="1">
      <protection locked="0"/>
    </xf>
    <xf numFmtId="0" fontId="0" fillId="2" borderId="32" xfId="0" applyFill="1" applyBorder="1" applyProtection="1">
      <protection locked="0"/>
    </xf>
    <xf numFmtId="0" fontId="0" fillId="2" borderId="4" xfId="0" applyFill="1" applyBorder="1" applyProtection="1">
      <protection locked="0"/>
    </xf>
    <xf numFmtId="0" fontId="0" fillId="2" borderId="5" xfId="0" applyFill="1" applyBorder="1" applyProtection="1">
      <protection locked="0"/>
    </xf>
    <xf numFmtId="0" fontId="0" fillId="2" borderId="6" xfId="0" applyFill="1" applyBorder="1" applyProtection="1">
      <protection locked="0"/>
    </xf>
    <xf numFmtId="0" fontId="0" fillId="2" borderId="7" xfId="0" applyFill="1" applyBorder="1" applyProtection="1">
      <protection locked="0"/>
    </xf>
    <xf numFmtId="0" fontId="0" fillId="2" borderId="8" xfId="0" applyFill="1" applyBorder="1" applyProtection="1">
      <protection locked="0"/>
    </xf>
    <xf numFmtId="0" fontId="0" fillId="0" borderId="9" xfId="0" applyBorder="1" applyAlignment="1">
      <alignment horizontal="center"/>
    </xf>
    <xf numFmtId="0" fontId="12" fillId="0" borderId="0" xfId="0" applyFont="1" applyBorder="1" applyAlignment="1">
      <alignment horizontal="center"/>
    </xf>
    <xf numFmtId="0" fontId="12" fillId="0" borderId="4" xfId="0" applyFont="1" applyBorder="1" applyAlignment="1">
      <alignment horizontal="center"/>
    </xf>
    <xf numFmtId="0" fontId="12" fillId="0" borderId="0" xfId="0" applyFont="1" applyBorder="1" applyAlignment="1">
      <alignment horizontal="center"/>
    </xf>
    <xf numFmtId="0" fontId="12" fillId="0" borderId="5" xfId="0" applyFont="1" applyBorder="1" applyAlignment="1">
      <alignment horizontal="center"/>
    </xf>
    <xf numFmtId="0" fontId="0" fillId="0" borderId="0" xfId="0" applyBorder="1" applyAlignment="1">
      <alignment horizontal="left" wrapText="1"/>
    </xf>
    <xf numFmtId="0" fontId="7" fillId="2" borderId="4" xfId="0" applyFont="1" applyFill="1" applyBorder="1" applyAlignment="1">
      <alignment horizontal="center"/>
    </xf>
    <xf numFmtId="0" fontId="7" fillId="2" borderId="0" xfId="0" applyFont="1" applyFill="1" applyBorder="1" applyAlignment="1">
      <alignment horizontal="center"/>
    </xf>
    <xf numFmtId="0" fontId="7" fillId="2" borderId="5" xfId="0" applyFont="1" applyFill="1" applyBorder="1" applyAlignment="1">
      <alignment horizontal="center"/>
    </xf>
    <xf numFmtId="0" fontId="0" fillId="2" borderId="23" xfId="0" applyFill="1" applyBorder="1" applyAlignment="1" applyProtection="1">
      <alignment horizontal="center" wrapText="1"/>
      <protection locked="0"/>
    </xf>
    <xf numFmtId="0" fontId="0" fillId="2" borderId="23" xfId="0" applyFill="1" applyBorder="1" applyAlignment="1" applyProtection="1">
      <alignment horizontal="center"/>
      <protection locked="0"/>
    </xf>
    <xf numFmtId="0" fontId="0" fillId="2" borderId="24" xfId="0" applyFill="1" applyBorder="1" applyAlignment="1" applyProtection="1">
      <alignment horizontal="center"/>
      <protection locked="0"/>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2" borderId="1" xfId="0" applyFill="1" applyBorder="1" applyAlignment="1" applyProtection="1">
      <alignment horizontal="center" wrapText="1"/>
      <protection locked="0"/>
    </xf>
    <xf numFmtId="0" fontId="0" fillId="2" borderId="3"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9" fillId="2" borderId="0" xfId="0" applyFont="1" applyFill="1" applyBorder="1" applyAlignment="1">
      <alignment horizontal="center" vertical="center"/>
    </xf>
    <xf numFmtId="0" fontId="0" fillId="2" borderId="28" xfId="0" applyFill="1" applyBorder="1" applyAlignment="1">
      <alignment horizontal="center"/>
    </xf>
    <xf numFmtId="0" fontId="0" fillId="2" borderId="29" xfId="0" applyFill="1" applyBorder="1" applyAlignment="1">
      <alignment horizontal="center"/>
    </xf>
    <xf numFmtId="0" fontId="0" fillId="2" borderId="30" xfId="0" applyFill="1" applyBorder="1" applyAlignment="1">
      <alignment horizontal="center"/>
    </xf>
    <xf numFmtId="0" fontId="10" fillId="2" borderId="21" xfId="0" applyFont="1" applyFill="1" applyBorder="1" applyAlignment="1">
      <alignment horizontal="left" wrapText="1"/>
    </xf>
    <xf numFmtId="0" fontId="10" fillId="2" borderId="0" xfId="0" applyFont="1" applyFill="1" applyAlignment="1">
      <alignment horizontal="left" wrapText="1"/>
    </xf>
    <xf numFmtId="0" fontId="0" fillId="2" borderId="13" xfId="0" applyFill="1" applyBorder="1" applyAlignment="1">
      <alignment horizontal="left" wrapText="1"/>
    </xf>
    <xf numFmtId="0" fontId="0" fillId="2" borderId="14" xfId="0" applyFill="1" applyBorder="1" applyAlignment="1">
      <alignment horizontal="left" wrapText="1"/>
    </xf>
    <xf numFmtId="0" fontId="0" fillId="2" borderId="17" xfId="0" applyFill="1" applyBorder="1" applyAlignment="1">
      <alignment horizontal="left" wrapText="1"/>
    </xf>
    <xf numFmtId="0" fontId="0" fillId="2" borderId="18" xfId="0" applyFill="1" applyBorder="1" applyAlignment="1">
      <alignment horizontal="left" wrapText="1"/>
    </xf>
    <xf numFmtId="0" fontId="0" fillId="2" borderId="21" xfId="0" applyFill="1" applyBorder="1" applyAlignment="1">
      <alignment horizontal="left" wrapText="1"/>
    </xf>
    <xf numFmtId="0" fontId="0" fillId="0" borderId="13" xfId="0" applyBorder="1" applyAlignment="1">
      <alignment horizontal="center"/>
    </xf>
    <xf numFmtId="0" fontId="0" fillId="0" borderId="14" xfId="0" applyBorder="1" applyAlignment="1">
      <alignment horizontal="center"/>
    </xf>
    <xf numFmtId="0" fontId="0" fillId="2" borderId="25" xfId="0" applyFill="1" applyBorder="1" applyAlignment="1">
      <alignment horizontal="center"/>
    </xf>
    <xf numFmtId="0" fontId="0" fillId="2" borderId="27" xfId="0" applyFill="1" applyBorder="1" applyAlignment="1">
      <alignment horizontal="center"/>
    </xf>
    <xf numFmtId="0" fontId="0" fillId="2" borderId="26" xfId="0" applyFill="1" applyBorder="1" applyAlignment="1">
      <alignment horizontal="center"/>
    </xf>
    <xf numFmtId="0" fontId="0" fillId="0" borderId="1" xfId="0" applyBorder="1" applyAlignment="1" applyProtection="1">
      <alignment horizontal="center"/>
      <protection locked="0"/>
    </xf>
    <xf numFmtId="0" fontId="0" fillId="0" borderId="3" xfId="0" applyBorder="1" applyAlignment="1" applyProtection="1">
      <alignment horizontal="center"/>
      <protection locked="0"/>
    </xf>
    <xf numFmtId="0" fontId="0" fillId="0" borderId="6" xfId="0" applyBorder="1" applyAlignment="1" applyProtection="1">
      <alignment horizontal="center"/>
      <protection locked="0"/>
    </xf>
    <xf numFmtId="0" fontId="0" fillId="0" borderId="8" xfId="0" applyBorder="1" applyAlignment="1" applyProtection="1">
      <alignment horizontal="center"/>
      <protection locked="0"/>
    </xf>
    <xf numFmtId="0" fontId="0" fillId="0" borderId="20" xfId="0" applyBorder="1" applyAlignment="1" applyProtection="1">
      <alignment horizontal="center"/>
      <protection locked="0"/>
    </xf>
    <xf numFmtId="0" fontId="6" fillId="0" borderId="0" xfId="0" applyFont="1" applyBorder="1" applyAlignment="1">
      <alignment horizontal="center"/>
    </xf>
    <xf numFmtId="0" fontId="0" fillId="0" borderId="4" xfId="0" applyBorder="1" applyAlignment="1" applyProtection="1">
      <alignment horizontal="center"/>
      <protection locked="0"/>
    </xf>
    <xf numFmtId="0" fontId="0" fillId="0" borderId="0" xfId="0" applyBorder="1" applyAlignment="1" applyProtection="1">
      <alignment horizontal="center"/>
      <protection locked="0"/>
    </xf>
    <xf numFmtId="0" fontId="0" fillId="0" borderId="5" xfId="0" applyBorder="1" applyAlignment="1" applyProtection="1">
      <alignment horizontal="center"/>
      <protection locked="0"/>
    </xf>
    <xf numFmtId="0" fontId="0" fillId="0" borderId="7" xfId="0" applyBorder="1" applyAlignment="1" applyProtection="1">
      <alignment horizontal="center"/>
      <protection locked="0"/>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8"/>
  <sheetViews>
    <sheetView showGridLines="0" tabSelected="1" workbookViewId="0"/>
  </sheetViews>
  <sheetFormatPr baseColWidth="10" defaultColWidth="11.42578125"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85" t="s">
        <v>0</v>
      </c>
      <c r="C3" s="86"/>
      <c r="D3" s="86"/>
      <c r="E3" s="86"/>
      <c r="F3" s="86"/>
      <c r="G3" s="86"/>
      <c r="H3" s="86"/>
      <c r="I3" s="86"/>
      <c r="J3" s="86"/>
      <c r="K3" s="86"/>
      <c r="L3" s="86"/>
      <c r="M3" s="86"/>
      <c r="N3" s="86"/>
      <c r="O3" s="87"/>
    </row>
    <row r="4" spans="2:15" ht="23.25" x14ac:dyDescent="0.35">
      <c r="B4" s="85" t="s">
        <v>1</v>
      </c>
      <c r="C4" s="86"/>
      <c r="D4" s="86"/>
      <c r="E4" s="86"/>
      <c r="F4" s="86"/>
      <c r="G4" s="86"/>
      <c r="H4" s="86"/>
      <c r="I4" s="86"/>
      <c r="J4" s="86"/>
      <c r="K4" s="86"/>
      <c r="L4" s="86"/>
      <c r="M4" s="86"/>
      <c r="N4" s="86"/>
      <c r="O4" s="87"/>
    </row>
    <row r="5" spans="2:15" x14ac:dyDescent="0.25">
      <c r="B5" s="5"/>
      <c r="C5" s="6"/>
      <c r="D5" s="6"/>
      <c r="E5" s="6"/>
      <c r="F5" s="6"/>
      <c r="G5" s="6"/>
      <c r="H5" s="6"/>
      <c r="I5" s="6"/>
      <c r="J5" s="6"/>
      <c r="K5" s="6"/>
      <c r="L5" s="6"/>
      <c r="M5" s="6"/>
      <c r="N5" s="6"/>
      <c r="O5" s="7"/>
    </row>
    <row r="6" spans="2:15" x14ac:dyDescent="0.25">
      <c r="B6" s="5"/>
      <c r="C6" s="88" t="s">
        <v>2</v>
      </c>
      <c r="D6" s="88"/>
      <c r="E6" s="88"/>
      <c r="F6" s="88"/>
      <c r="G6" s="88"/>
      <c r="H6" s="88"/>
      <c r="I6" s="88"/>
      <c r="J6" s="88"/>
      <c r="K6" s="88"/>
      <c r="L6" s="88"/>
      <c r="M6" s="88"/>
      <c r="N6" s="88"/>
      <c r="O6" s="7"/>
    </row>
    <row r="7" spans="2:15" x14ac:dyDescent="0.25">
      <c r="B7" s="5"/>
      <c r="C7" s="88"/>
      <c r="D7" s="88"/>
      <c r="E7" s="88"/>
      <c r="F7" s="88"/>
      <c r="G7" s="88"/>
      <c r="H7" s="88"/>
      <c r="I7" s="88"/>
      <c r="J7" s="88"/>
      <c r="K7" s="88"/>
      <c r="L7" s="88"/>
      <c r="M7" s="88"/>
      <c r="N7" s="88"/>
      <c r="O7" s="7"/>
    </row>
    <row r="8" spans="2:15" x14ac:dyDescent="0.25">
      <c r="B8" s="5"/>
      <c r="C8" s="6"/>
      <c r="D8" s="6"/>
      <c r="E8" s="6"/>
      <c r="F8" s="6"/>
      <c r="G8" s="6"/>
      <c r="H8" s="6"/>
      <c r="I8" s="6"/>
      <c r="J8" s="6"/>
      <c r="K8" s="6"/>
      <c r="L8" s="6"/>
      <c r="M8" s="6"/>
      <c r="N8" s="6"/>
      <c r="O8" s="7"/>
    </row>
    <row r="9" spans="2:15" x14ac:dyDescent="0.25">
      <c r="B9" s="5"/>
      <c r="C9" s="6"/>
      <c r="D9" s="6"/>
      <c r="E9" s="6"/>
      <c r="F9" s="6"/>
      <c r="G9" s="6"/>
      <c r="H9" s="6"/>
      <c r="I9" s="6"/>
      <c r="J9" s="6"/>
      <c r="K9" s="6"/>
      <c r="L9" s="6"/>
      <c r="M9" s="6"/>
      <c r="N9" s="6"/>
      <c r="O9" s="7"/>
    </row>
    <row r="10" spans="2:15" x14ac:dyDescent="0.25">
      <c r="B10" s="5"/>
      <c r="C10" s="6"/>
      <c r="D10" s="6"/>
      <c r="E10" s="6"/>
      <c r="F10" s="6"/>
      <c r="G10" s="6"/>
      <c r="H10" s="6"/>
      <c r="I10" s="6"/>
      <c r="J10" s="6"/>
      <c r="K10" s="6"/>
      <c r="L10" s="6"/>
      <c r="M10" s="6"/>
      <c r="N10" s="6"/>
      <c r="O10" s="7"/>
    </row>
    <row r="11" spans="2:15" x14ac:dyDescent="0.25">
      <c r="B11" s="5"/>
      <c r="C11" s="6"/>
      <c r="D11" s="6"/>
      <c r="E11" s="6"/>
      <c r="F11" s="6"/>
      <c r="G11" s="6"/>
      <c r="H11" s="6"/>
      <c r="I11" s="6"/>
      <c r="J11" s="6"/>
      <c r="K11" s="6"/>
      <c r="L11" s="6"/>
      <c r="M11" s="6"/>
      <c r="N11" s="6"/>
      <c r="O11" s="7"/>
    </row>
    <row r="12" spans="2:15" x14ac:dyDescent="0.25">
      <c r="B12" s="5"/>
      <c r="C12" s="6"/>
      <c r="D12" s="6"/>
      <c r="E12" s="6"/>
      <c r="F12" s="6"/>
      <c r="G12" s="6"/>
      <c r="H12" s="6"/>
      <c r="I12" s="6"/>
      <c r="J12" s="6"/>
      <c r="K12" s="6"/>
      <c r="L12" s="6"/>
      <c r="M12" s="6"/>
      <c r="N12" s="6"/>
      <c r="O12" s="7"/>
    </row>
    <row r="13" spans="2:15" x14ac:dyDescent="0.25">
      <c r="B13" s="5"/>
      <c r="C13" s="6"/>
      <c r="D13" s="6"/>
      <c r="E13" s="6"/>
      <c r="F13" s="6"/>
      <c r="G13" s="6"/>
      <c r="H13" s="6"/>
      <c r="I13" s="6"/>
      <c r="J13" s="6"/>
      <c r="K13" s="6"/>
      <c r="L13" s="6"/>
      <c r="M13" s="6"/>
      <c r="N13" s="6"/>
      <c r="O13" s="7"/>
    </row>
    <row r="14" spans="2:15" x14ac:dyDescent="0.25">
      <c r="B14" s="5"/>
      <c r="C14" s="6"/>
      <c r="D14" s="6"/>
      <c r="E14" s="6"/>
      <c r="F14" s="6"/>
      <c r="G14" s="6"/>
      <c r="H14" s="6"/>
      <c r="I14" s="6"/>
      <c r="J14" s="6"/>
      <c r="K14" s="6"/>
      <c r="L14" s="6"/>
      <c r="M14" s="6"/>
      <c r="N14" s="6"/>
      <c r="O14" s="7"/>
    </row>
    <row r="15" spans="2:15" x14ac:dyDescent="0.25">
      <c r="B15" s="5"/>
      <c r="C15" s="6"/>
      <c r="D15" s="6"/>
      <c r="E15" s="6"/>
      <c r="F15" s="6"/>
      <c r="G15" s="6"/>
      <c r="H15" s="6"/>
      <c r="I15" s="6"/>
      <c r="J15" s="6"/>
      <c r="K15" s="6"/>
      <c r="L15" s="6"/>
      <c r="M15" s="6"/>
      <c r="N15" s="6"/>
      <c r="O15" s="7"/>
    </row>
    <row r="16" spans="2:15" x14ac:dyDescent="0.25">
      <c r="B16" s="5"/>
      <c r="C16" s="6"/>
      <c r="D16" s="6"/>
      <c r="E16" s="6"/>
      <c r="F16" s="6"/>
      <c r="G16" s="6"/>
      <c r="H16" s="6"/>
      <c r="I16" s="6"/>
      <c r="J16" s="6"/>
      <c r="K16" s="6"/>
      <c r="L16" s="6"/>
      <c r="M16" s="6"/>
      <c r="N16" s="6"/>
      <c r="O16" s="7"/>
    </row>
    <row r="17" spans="2:15" x14ac:dyDescent="0.25">
      <c r="B17" s="5"/>
      <c r="C17" s="6"/>
      <c r="D17" s="6"/>
      <c r="E17" s="6"/>
      <c r="F17" s="6"/>
      <c r="G17" s="6"/>
      <c r="H17" s="6"/>
      <c r="I17" s="6"/>
      <c r="J17" s="6"/>
      <c r="K17" s="6"/>
      <c r="L17" s="6"/>
      <c r="M17" s="6"/>
      <c r="N17" s="6"/>
      <c r="O17" s="7"/>
    </row>
    <row r="18" spans="2:15" ht="15.75" thickBot="1" x14ac:dyDescent="0.3">
      <c r="B18" s="8"/>
      <c r="C18" s="9"/>
      <c r="D18" s="9"/>
      <c r="E18" s="9"/>
      <c r="F18" s="9"/>
      <c r="G18" s="9"/>
      <c r="H18" s="9"/>
      <c r="I18" s="9"/>
      <c r="J18" s="9"/>
      <c r="K18" s="9"/>
      <c r="L18" s="9"/>
      <c r="M18" s="9"/>
      <c r="N18" s="9"/>
      <c r="O18" s="10"/>
    </row>
  </sheetData>
  <sheetProtection algorithmName="SHA-512" hashValue="v+OGTlq+q6Oae72VDN+sgjj2bIwwaNs7K3QlBBMEg8LflToLDQY2HVkS7v5GxJ3ePdMJEq1YOdX8GVr8ULdAAw==" saltValue="VUPC38ch+z74Wo07QKnkBQ==" spinCount="100000" sheet="1" objects="1" scenarios="1"/>
  <mergeCells count="3">
    <mergeCell ref="B3:O3"/>
    <mergeCell ref="B4:O4"/>
    <mergeCell ref="C6:N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T17"/>
  <sheetViews>
    <sheetView workbookViewId="0"/>
  </sheetViews>
  <sheetFormatPr baseColWidth="10" defaultColWidth="11.42578125" defaultRowHeight="15" x14ac:dyDescent="0.25"/>
  <cols>
    <col min="1" max="1" width="6.42578125" style="1" customWidth="1"/>
    <col min="2" max="2" width="30.140625" style="1" bestFit="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41"/>
    <col min="10" max="10" width="11.85546875" style="41" bestFit="1" customWidth="1"/>
    <col min="11" max="16384" width="11.42578125" style="1"/>
  </cols>
  <sheetData>
    <row r="5" spans="2:20" ht="15.75" thickBot="1" x14ac:dyDescent="0.3"/>
    <row r="6" spans="2:20" x14ac:dyDescent="0.25">
      <c r="B6" s="11"/>
      <c r="C6" s="12"/>
      <c r="D6" s="12"/>
      <c r="E6" s="12"/>
      <c r="F6" s="12"/>
      <c r="G6" s="13"/>
    </row>
    <row r="7" spans="2:20" ht="21" x14ac:dyDescent="0.35">
      <c r="B7" s="89" t="s">
        <v>3</v>
      </c>
      <c r="C7" s="90"/>
      <c r="D7" s="90"/>
      <c r="E7" s="90"/>
      <c r="F7" s="90"/>
      <c r="G7" s="91"/>
      <c r="T7" s="1" t="s">
        <v>4</v>
      </c>
    </row>
    <row r="8" spans="2:20" x14ac:dyDescent="0.25">
      <c r="B8" s="14"/>
      <c r="C8" s="15"/>
      <c r="D8" s="15"/>
      <c r="E8" s="15"/>
      <c r="F8" s="15"/>
      <c r="G8" s="16"/>
      <c r="T8" s="1" t="s">
        <v>5</v>
      </c>
    </row>
    <row r="9" spans="2:20" x14ac:dyDescent="0.25">
      <c r="B9" s="22" t="s">
        <v>6</v>
      </c>
      <c r="C9" s="23" t="s">
        <v>7</v>
      </c>
      <c r="D9" s="24" t="s">
        <v>8</v>
      </c>
      <c r="E9" s="23" t="s">
        <v>9</v>
      </c>
      <c r="F9" s="23" t="s">
        <v>10</v>
      </c>
      <c r="G9" s="25" t="s">
        <v>11</v>
      </c>
      <c r="T9" s="1" t="s">
        <v>12</v>
      </c>
    </row>
    <row r="10" spans="2:20" x14ac:dyDescent="0.25">
      <c r="B10" s="21" t="s">
        <v>13</v>
      </c>
      <c r="C10" s="56" t="s">
        <v>5</v>
      </c>
      <c r="D10" s="60"/>
      <c r="E10" s="57" t="s">
        <v>14</v>
      </c>
      <c r="F10" s="58"/>
      <c r="G10" s="55" t="str">
        <f t="shared" ref="G10:G15" si="0">IF(F10="","",IF(F10&lt;$T$12,"Desactualizado",""))</f>
        <v/>
      </c>
      <c r="H10" s="41">
        <f t="shared" ref="H10:H15" si="1">+IF(C10="N/A",1,0)</f>
        <v>0</v>
      </c>
      <c r="I10" s="41">
        <f t="shared" ref="I10:I15" si="2">+IF(C10="Si",1,0)</f>
        <v>0</v>
      </c>
      <c r="J10" s="41">
        <f t="shared" ref="J10:J15" si="3">+IF(C10="No",1,0)</f>
        <v>1</v>
      </c>
    </row>
    <row r="11" spans="2:20" x14ac:dyDescent="0.25">
      <c r="B11" s="21" t="s">
        <v>15</v>
      </c>
      <c r="C11" s="56" t="s">
        <v>4</v>
      </c>
      <c r="D11" s="60">
        <v>43615</v>
      </c>
      <c r="E11" s="57" t="s">
        <v>16</v>
      </c>
      <c r="F11" s="58">
        <v>43992</v>
      </c>
      <c r="G11" s="55" t="str">
        <f t="shared" si="0"/>
        <v/>
      </c>
      <c r="H11" s="41">
        <f t="shared" si="1"/>
        <v>0</v>
      </c>
      <c r="I11" s="41">
        <f t="shared" si="2"/>
        <v>1</v>
      </c>
      <c r="J11" s="41">
        <f t="shared" si="3"/>
        <v>0</v>
      </c>
    </row>
    <row r="12" spans="2:20" x14ac:dyDescent="0.25">
      <c r="B12" s="21" t="s">
        <v>17</v>
      </c>
      <c r="C12" s="56" t="s">
        <v>5</v>
      </c>
      <c r="D12" s="60"/>
      <c r="E12" s="57" t="s">
        <v>14</v>
      </c>
      <c r="F12" s="58"/>
      <c r="G12" s="55" t="str">
        <f t="shared" si="0"/>
        <v/>
      </c>
      <c r="H12" s="41">
        <f t="shared" si="1"/>
        <v>0</v>
      </c>
      <c r="I12" s="41">
        <f t="shared" si="2"/>
        <v>0</v>
      </c>
      <c r="J12" s="41">
        <f t="shared" si="3"/>
        <v>1</v>
      </c>
      <c r="T12" s="48">
        <v>43545</v>
      </c>
    </row>
    <row r="13" spans="2:20" x14ac:dyDescent="0.25">
      <c r="B13" s="21" t="s">
        <v>18</v>
      </c>
      <c r="C13" s="56" t="s">
        <v>4</v>
      </c>
      <c r="D13" s="60">
        <v>42388</v>
      </c>
      <c r="E13" s="57" t="s">
        <v>19</v>
      </c>
      <c r="F13" s="58">
        <v>43871</v>
      </c>
      <c r="G13" s="55" t="str">
        <f t="shared" si="0"/>
        <v/>
      </c>
      <c r="H13" s="41">
        <f t="shared" si="1"/>
        <v>0</v>
      </c>
      <c r="I13" s="41">
        <f t="shared" si="2"/>
        <v>1</v>
      </c>
      <c r="J13" s="41">
        <f t="shared" si="3"/>
        <v>0</v>
      </c>
    </row>
    <row r="14" spans="2:20" x14ac:dyDescent="0.25">
      <c r="B14" s="21" t="s">
        <v>20</v>
      </c>
      <c r="C14" s="56" t="s">
        <v>4</v>
      </c>
      <c r="D14" s="60">
        <v>43721</v>
      </c>
      <c r="E14" s="57" t="s">
        <v>21</v>
      </c>
      <c r="F14" s="58"/>
      <c r="G14" s="55" t="str">
        <f t="shared" si="0"/>
        <v/>
      </c>
      <c r="H14" s="41">
        <f t="shared" si="1"/>
        <v>0</v>
      </c>
      <c r="I14" s="41">
        <f t="shared" si="2"/>
        <v>1</v>
      </c>
      <c r="J14" s="41">
        <f t="shared" si="3"/>
        <v>0</v>
      </c>
    </row>
    <row r="15" spans="2:20" x14ac:dyDescent="0.25">
      <c r="B15" s="21" t="s">
        <v>22</v>
      </c>
      <c r="C15" s="56" t="s">
        <v>4</v>
      </c>
      <c r="D15" s="60">
        <v>43965</v>
      </c>
      <c r="E15" s="57" t="s">
        <v>23</v>
      </c>
      <c r="F15" s="58">
        <v>43992</v>
      </c>
      <c r="G15" s="55" t="str">
        <f t="shared" si="0"/>
        <v/>
      </c>
      <c r="H15" s="41">
        <f t="shared" si="1"/>
        <v>0</v>
      </c>
      <c r="I15" s="41">
        <f t="shared" si="2"/>
        <v>1</v>
      </c>
      <c r="J15" s="41">
        <f t="shared" si="3"/>
        <v>0</v>
      </c>
    </row>
    <row r="16" spans="2:20" x14ac:dyDescent="0.25">
      <c r="B16" s="14"/>
      <c r="C16" s="15"/>
      <c r="D16" s="15"/>
      <c r="E16" s="15"/>
      <c r="F16" s="15"/>
      <c r="G16" s="16"/>
    </row>
    <row r="17" spans="2:7" ht="15.75" thickBot="1" x14ac:dyDescent="0.3">
      <c r="B17" s="59" t="s">
        <v>24</v>
      </c>
      <c r="C17" s="92" t="s">
        <v>25</v>
      </c>
      <c r="D17" s="93"/>
      <c r="E17" s="93"/>
      <c r="F17" s="93"/>
      <c r="G17" s="94"/>
    </row>
  </sheetData>
  <sheetProtection algorithmName="SHA-512" hashValue="hgWre8Npt+9rMr2yR55DaGG93kcc22wf0CimJibuDwplzUNo8DxLQM5IwOLMzqvFD71bCNGYQVYtud/5eAA0lg==" saltValue="4B+vpOv07airp2JTa7FL5w==" spinCount="100000" sheet="1"/>
  <mergeCells count="2">
    <mergeCell ref="B7:G7"/>
    <mergeCell ref="C17:G17"/>
  </mergeCells>
  <dataValidations disablePrompts="1" count="2">
    <dataValidation type="date" allowBlank="1" showInputMessage="1" showErrorMessage="1" sqref="F10:F15 D10:D15" xr:uid="{00000000-0002-0000-0100-000000000000}">
      <formula1>40544</formula1>
      <formula2>44012</formula2>
    </dataValidation>
    <dataValidation type="list" allowBlank="1" showInputMessage="1" showErrorMessage="1" sqref="C10:C15" xr:uid="{00000000-0002-0000-0100-000001000000}">
      <formula1>$T$7:$T$9</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22"/>
  <sheetViews>
    <sheetView showGridLines="0" topLeftCell="A2" workbookViewId="0">
      <selection activeCell="C20" sqref="C20:D21"/>
    </sheetView>
  </sheetViews>
  <sheetFormatPr baseColWidth="10" defaultColWidth="11.42578125" defaultRowHeight="15" x14ac:dyDescent="0.25"/>
  <cols>
    <col min="1" max="1" width="3.85546875" style="1" customWidth="1"/>
    <col min="2" max="2" width="11.42578125" style="1"/>
    <col min="3" max="3" width="48.140625" style="1" bestFit="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+IF(D11&lt;=10,D11,IF(ROUNDDOWN(D11*10%,0)&lt;10,10,ROUNDDOWN(D11*10%,0)))</f>
        <v>10</v>
      </c>
    </row>
    <row r="4" spans="2:22" x14ac:dyDescent="0.25">
      <c r="B4" s="14"/>
      <c r="C4" s="15"/>
      <c r="D4" s="15"/>
      <c r="E4" s="15"/>
      <c r="F4" s="15"/>
      <c r="G4" s="15"/>
      <c r="H4" s="16"/>
    </row>
    <row r="5" spans="2:22" x14ac:dyDescent="0.25">
      <c r="B5" s="14"/>
      <c r="C5" s="15"/>
      <c r="D5" s="15"/>
      <c r="E5" s="15"/>
      <c r="F5" s="15"/>
      <c r="G5" s="15"/>
      <c r="H5" s="16"/>
    </row>
    <row r="6" spans="2:22" ht="15" customHeight="1" x14ac:dyDescent="0.25">
      <c r="B6" s="14"/>
      <c r="C6" s="27"/>
      <c r="D6" s="27"/>
      <c r="E6" s="27"/>
      <c r="G6" s="32"/>
      <c r="H6" s="33"/>
    </row>
    <row r="7" spans="2:22" ht="23.25" customHeight="1" x14ac:dyDescent="0.35">
      <c r="B7" s="14"/>
      <c r="C7" s="34" t="s">
        <v>26</v>
      </c>
      <c r="D7" s="35"/>
      <c r="E7" s="26"/>
      <c r="F7" s="95" t="str">
        <f>"Seleccione una muestra de "&amp;V3&amp;" abogados activos y complete la siguiente tabla"</f>
        <v>Seleccione una muestra de 10 abogados activos y complete la siguiente tabla</v>
      </c>
      <c r="G7" s="96"/>
      <c r="H7" s="33"/>
    </row>
    <row r="8" spans="2:22" x14ac:dyDescent="0.25">
      <c r="B8" s="14"/>
      <c r="C8" s="15"/>
      <c r="D8" s="15"/>
      <c r="E8" s="15"/>
      <c r="F8" s="97"/>
      <c r="G8" s="98"/>
      <c r="H8" s="16"/>
      <c r="T8" s="1" t="s">
        <v>5</v>
      </c>
    </row>
    <row r="9" spans="2:22" x14ac:dyDescent="0.25">
      <c r="B9" s="14"/>
      <c r="C9" s="23" t="s">
        <v>27</v>
      </c>
      <c r="D9" s="23" t="s">
        <v>28</v>
      </c>
      <c r="E9" s="6"/>
      <c r="F9" s="24" t="s">
        <v>29</v>
      </c>
      <c r="G9" s="24" t="s">
        <v>30</v>
      </c>
      <c r="H9" s="16"/>
      <c r="T9" s="1" t="s">
        <v>12</v>
      </c>
    </row>
    <row r="10" spans="2:22" x14ac:dyDescent="0.25">
      <c r="B10" s="14"/>
      <c r="C10" s="20" t="s">
        <v>31</v>
      </c>
      <c r="D10" s="56">
        <v>10</v>
      </c>
      <c r="E10" s="6"/>
      <c r="F10" s="20" t="s">
        <v>32</v>
      </c>
      <c r="G10" s="56">
        <v>10</v>
      </c>
      <c r="H10" s="16"/>
    </row>
    <row r="11" spans="2:22" x14ac:dyDescent="0.25">
      <c r="B11" s="14"/>
      <c r="C11" s="20" t="s">
        <v>33</v>
      </c>
      <c r="D11" s="56">
        <v>15</v>
      </c>
      <c r="E11" s="6"/>
      <c r="F11" s="20" t="s">
        <v>34</v>
      </c>
      <c r="G11" s="56">
        <v>10</v>
      </c>
      <c r="H11" s="16"/>
    </row>
    <row r="12" spans="2:22" x14ac:dyDescent="0.25">
      <c r="B12" s="14"/>
      <c r="C12" s="20" t="s">
        <v>35</v>
      </c>
      <c r="D12" s="56">
        <v>15</v>
      </c>
      <c r="E12" s="6"/>
      <c r="F12" s="20" t="s">
        <v>36</v>
      </c>
      <c r="G12" s="56">
        <v>10</v>
      </c>
      <c r="H12" s="16"/>
    </row>
    <row r="13" spans="2:22" x14ac:dyDescent="0.25">
      <c r="B13" s="14"/>
      <c r="C13" s="20" t="s">
        <v>37</v>
      </c>
      <c r="D13" s="56">
        <v>9</v>
      </c>
      <c r="E13" s="6"/>
      <c r="F13" s="52" t="s">
        <v>38</v>
      </c>
      <c r="G13" s="51"/>
      <c r="H13" s="16"/>
    </row>
    <row r="14" spans="2:22" x14ac:dyDescent="0.25">
      <c r="B14" s="14"/>
      <c r="E14" s="6"/>
      <c r="F14" s="53" t="s">
        <v>39</v>
      </c>
      <c r="G14" s="54"/>
      <c r="H14" s="16"/>
    </row>
    <row r="15" spans="2:22" x14ac:dyDescent="0.25">
      <c r="B15" s="14"/>
      <c r="C15" s="23" t="s">
        <v>40</v>
      </c>
      <c r="D15" s="23" t="s">
        <v>28</v>
      </c>
      <c r="E15" s="6"/>
      <c r="H15" s="16"/>
    </row>
    <row r="16" spans="2:22" x14ac:dyDescent="0.25">
      <c r="B16" s="14"/>
      <c r="C16" s="20" t="s">
        <v>41</v>
      </c>
      <c r="D16" s="56">
        <v>0</v>
      </c>
      <c r="E16" s="6"/>
      <c r="F16" s="24" t="s">
        <v>42</v>
      </c>
      <c r="G16" s="24" t="s">
        <v>30</v>
      </c>
      <c r="H16" s="16"/>
    </row>
    <row r="17" spans="2:8" x14ac:dyDescent="0.25">
      <c r="B17" s="14"/>
      <c r="C17" s="20" t="s">
        <v>43</v>
      </c>
      <c r="D17" s="56">
        <v>0</v>
      </c>
      <c r="E17" s="6"/>
      <c r="F17" s="20" t="s">
        <v>44</v>
      </c>
      <c r="G17" s="56">
        <v>9</v>
      </c>
      <c r="H17" s="16"/>
    </row>
    <row r="18" spans="2:8" x14ac:dyDescent="0.25">
      <c r="B18" s="14"/>
      <c r="C18" s="38"/>
      <c r="D18" s="15"/>
      <c r="E18" s="6"/>
      <c r="F18" s="49" t="s">
        <v>45</v>
      </c>
      <c r="G18" s="56">
        <v>1</v>
      </c>
      <c r="H18" s="16"/>
    </row>
    <row r="19" spans="2:8" ht="15.75" thickBot="1" x14ac:dyDescent="0.3">
      <c r="B19" s="14"/>
      <c r="C19" s="72" t="s">
        <v>46</v>
      </c>
      <c r="E19" s="6"/>
      <c r="F19" s="20" t="s">
        <v>47</v>
      </c>
      <c r="G19" s="56">
        <v>0</v>
      </c>
      <c r="H19" s="16"/>
    </row>
    <row r="20" spans="2:8" x14ac:dyDescent="0.25">
      <c r="B20" s="14"/>
      <c r="C20" s="99" t="s">
        <v>48</v>
      </c>
      <c r="D20" s="100"/>
      <c r="E20" s="6"/>
      <c r="F20" s="20" t="s">
        <v>49</v>
      </c>
      <c r="G20" s="56">
        <v>0</v>
      </c>
      <c r="H20" s="16"/>
    </row>
    <row r="21" spans="2:8" ht="15.75" thickBot="1" x14ac:dyDescent="0.3">
      <c r="B21" s="14"/>
      <c r="C21" s="101"/>
      <c r="D21" s="102"/>
      <c r="E21" s="6"/>
      <c r="F21" s="15"/>
      <c r="G21" s="62"/>
      <c r="H21" s="16"/>
    </row>
    <row r="22" spans="2:8" ht="15.75" thickBot="1" x14ac:dyDescent="0.3">
      <c r="B22" s="17"/>
      <c r="C22" s="18"/>
      <c r="D22" s="18"/>
      <c r="E22" s="18"/>
      <c r="F22" s="18"/>
      <c r="G22" s="18"/>
      <c r="H22" s="19"/>
    </row>
  </sheetData>
  <sheetProtection algorithmName="SHA-512" hashValue="j38KBDZ94Bcr91IA+3P4d7BF8GTuiT4oSgTD7yjx87VBdvG50wGOGD54/l799eN5AtWF7iOAOECcgVvm7+iNwQ==" saltValue="rAVXJ4sCo9bqjbeaEx1WqQ==" spinCount="100000" sheet="1"/>
  <mergeCells count="2">
    <mergeCell ref="F7:G8"/>
    <mergeCell ref="C20:D2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W34"/>
  <sheetViews>
    <sheetView showGridLines="0" topLeftCell="A8" zoomScale="98" zoomScaleNormal="98" workbookViewId="0">
      <selection activeCell="D21" sqref="D21"/>
    </sheetView>
  </sheetViews>
  <sheetFormatPr baseColWidth="10" defaultColWidth="11.42578125" defaultRowHeight="15" x14ac:dyDescent="0.25"/>
  <cols>
    <col min="1" max="1" width="3.85546875" style="1" customWidth="1"/>
    <col min="2" max="2" width="11.42578125" style="1"/>
    <col min="3" max="3" width="56.5703125" style="1" bestFit="1" customWidth="1"/>
    <col min="4" max="4" width="15.28515625" style="1" customWidth="1"/>
    <col min="5" max="5" width="6.28515625" style="1" customWidth="1"/>
    <col min="6" max="6" width="55.85546875" style="1" bestFit="1" customWidth="1"/>
    <col min="7" max="7" width="11.28515625" style="1" customWidth="1"/>
    <col min="8" max="8" width="15.28515625" style="1" customWidth="1"/>
    <col min="9" max="9" width="7.28515625" style="1" customWidth="1"/>
    <col min="10" max="16384" width="11.42578125" style="1"/>
  </cols>
  <sheetData>
    <row r="1" spans="2:23" ht="15.75" thickBot="1" x14ac:dyDescent="0.3"/>
    <row r="2" spans="2:23" ht="9" customHeight="1" x14ac:dyDescent="0.25">
      <c r="B2" s="29"/>
      <c r="C2" s="30"/>
      <c r="D2" s="30"/>
      <c r="E2" s="30"/>
      <c r="F2" s="30"/>
      <c r="G2" s="30"/>
      <c r="H2" s="30"/>
      <c r="I2" s="31"/>
    </row>
    <row r="3" spans="2:23" x14ac:dyDescent="0.25">
      <c r="B3" s="14"/>
      <c r="C3" s="15"/>
      <c r="D3" s="15"/>
      <c r="E3" s="15"/>
      <c r="F3" s="15"/>
      <c r="G3" s="15"/>
      <c r="H3" s="15"/>
      <c r="I3" s="16"/>
      <c r="W3" s="28">
        <f>+IF(D16&lt;=10,D16,IF(ROUNDDOWN(D16*10%,0)&lt;10,10,ROUNDDOWN(D16*10%,0)))</f>
        <v>1</v>
      </c>
    </row>
    <row r="4" spans="2:23" x14ac:dyDescent="0.25">
      <c r="B4" s="14"/>
      <c r="C4" s="15"/>
      <c r="D4" s="15"/>
      <c r="E4" s="15"/>
      <c r="F4" s="15"/>
      <c r="G4" s="15"/>
      <c r="H4" s="15"/>
      <c r="I4" s="16"/>
    </row>
    <row r="5" spans="2:23" ht="9" customHeight="1" x14ac:dyDescent="0.25">
      <c r="B5" s="14"/>
      <c r="C5" s="15"/>
      <c r="D5" s="15"/>
      <c r="E5" s="15"/>
      <c r="F5" s="15"/>
      <c r="G5" s="15"/>
      <c r="H5" s="15"/>
      <c r="I5" s="16"/>
    </row>
    <row r="6" spans="2:23" ht="19.5" customHeight="1" x14ac:dyDescent="0.25">
      <c r="B6" s="14"/>
      <c r="C6" s="103" t="s">
        <v>50</v>
      </c>
      <c r="D6" s="103"/>
      <c r="E6" s="103"/>
      <c r="F6" s="103"/>
      <c r="G6" s="103"/>
      <c r="H6" s="103"/>
      <c r="I6" s="33"/>
    </row>
    <row r="7" spans="2:23" x14ac:dyDescent="0.25">
      <c r="B7" s="14"/>
      <c r="C7" s="15"/>
      <c r="D7" s="15"/>
      <c r="E7" s="15"/>
      <c r="F7" s="15"/>
      <c r="G7" s="15"/>
      <c r="H7" s="15"/>
      <c r="I7" s="16"/>
      <c r="U7" s="1" t="s">
        <v>5</v>
      </c>
    </row>
    <row r="8" spans="2:23" x14ac:dyDescent="0.25">
      <c r="B8" s="14"/>
      <c r="C8" s="23" t="s">
        <v>51</v>
      </c>
      <c r="D8" s="23" t="s">
        <v>28</v>
      </c>
      <c r="E8" s="6"/>
      <c r="F8" s="37" t="s">
        <v>52</v>
      </c>
      <c r="G8" s="37" t="s">
        <v>53</v>
      </c>
      <c r="H8" s="15"/>
      <c r="I8" s="16"/>
      <c r="U8" s="1" t="s">
        <v>12</v>
      </c>
    </row>
    <row r="9" spans="2:23" x14ac:dyDescent="0.25">
      <c r="B9" s="14"/>
      <c r="C9" s="20" t="s">
        <v>54</v>
      </c>
      <c r="D9" s="56">
        <v>60</v>
      </c>
      <c r="E9" s="6"/>
      <c r="F9" s="20" t="s">
        <v>55</v>
      </c>
      <c r="G9" s="56">
        <v>0</v>
      </c>
      <c r="H9" s="15"/>
      <c r="I9" s="16"/>
    </row>
    <row r="10" spans="2:23" x14ac:dyDescent="0.25">
      <c r="B10" s="14"/>
      <c r="C10" s="20" t="s">
        <v>56</v>
      </c>
      <c r="D10" s="56">
        <v>60</v>
      </c>
      <c r="E10" s="6"/>
      <c r="F10" s="20" t="s">
        <v>57</v>
      </c>
      <c r="G10" s="56">
        <v>0</v>
      </c>
      <c r="H10" s="15"/>
      <c r="I10" s="16"/>
    </row>
    <row r="11" spans="2:23" x14ac:dyDescent="0.25">
      <c r="B11" s="14"/>
      <c r="C11" s="20" t="s">
        <v>58</v>
      </c>
      <c r="D11" s="56">
        <v>0</v>
      </c>
      <c r="E11" s="6"/>
      <c r="F11" s="20" t="s">
        <v>59</v>
      </c>
      <c r="G11" s="56">
        <v>0</v>
      </c>
      <c r="H11" s="15"/>
      <c r="I11" s="16"/>
    </row>
    <row r="12" spans="2:23" x14ac:dyDescent="0.25">
      <c r="B12" s="14"/>
      <c r="C12" s="38" t="s">
        <v>60</v>
      </c>
      <c r="E12" s="6"/>
      <c r="F12" s="38" t="s">
        <v>61</v>
      </c>
      <c r="I12" s="16"/>
    </row>
    <row r="13" spans="2:23" x14ac:dyDescent="0.25">
      <c r="B13" s="14"/>
      <c r="E13" s="6"/>
      <c r="F13" s="38" t="s">
        <v>62</v>
      </c>
      <c r="I13" s="16"/>
    </row>
    <row r="14" spans="2:23" x14ac:dyDescent="0.25">
      <c r="B14" s="14"/>
      <c r="C14" s="23" t="s">
        <v>63</v>
      </c>
      <c r="D14" s="23" t="s">
        <v>28</v>
      </c>
      <c r="E14" s="6"/>
      <c r="F14" s="24" t="s">
        <v>64</v>
      </c>
      <c r="G14" s="24" t="s">
        <v>28</v>
      </c>
      <c r="I14" s="16"/>
    </row>
    <row r="15" spans="2:23" x14ac:dyDescent="0.25">
      <c r="B15" s="14"/>
      <c r="C15" s="20" t="s">
        <v>65</v>
      </c>
      <c r="D15" s="56">
        <v>1</v>
      </c>
      <c r="E15" s="6"/>
      <c r="F15" s="20" t="s">
        <v>66</v>
      </c>
      <c r="G15" s="56">
        <v>56</v>
      </c>
      <c r="I15" s="16"/>
    </row>
    <row r="16" spans="2:23" x14ac:dyDescent="0.25">
      <c r="B16" s="14"/>
      <c r="C16" s="20" t="s">
        <v>67</v>
      </c>
      <c r="D16" s="56">
        <v>1</v>
      </c>
      <c r="E16" s="6"/>
      <c r="F16" s="20" t="s">
        <v>68</v>
      </c>
      <c r="G16" s="56">
        <v>21</v>
      </c>
      <c r="H16" s="15"/>
      <c r="I16" s="16"/>
    </row>
    <row r="17" spans="2:9" x14ac:dyDescent="0.25">
      <c r="B17" s="14"/>
      <c r="C17" s="38" t="s">
        <v>69</v>
      </c>
      <c r="E17" s="6"/>
      <c r="F17" s="20" t="s">
        <v>70</v>
      </c>
      <c r="G17" s="56">
        <v>35</v>
      </c>
      <c r="H17" s="15"/>
      <c r="I17" s="16"/>
    </row>
    <row r="18" spans="2:9" x14ac:dyDescent="0.25">
      <c r="B18" s="14"/>
      <c r="E18" s="6"/>
      <c r="F18" s="20" t="s">
        <v>71</v>
      </c>
      <c r="G18" s="56">
        <v>0</v>
      </c>
      <c r="H18" s="15"/>
      <c r="I18" s="16"/>
    </row>
    <row r="19" spans="2:9" x14ac:dyDescent="0.25">
      <c r="B19" s="14"/>
      <c r="C19" s="50" t="s">
        <v>72</v>
      </c>
      <c r="D19" s="50" t="s">
        <v>28</v>
      </c>
      <c r="E19" s="6"/>
      <c r="H19" s="15"/>
      <c r="I19" s="16"/>
    </row>
    <row r="20" spans="2:9" ht="29.25" customHeight="1" x14ac:dyDescent="0.25">
      <c r="B20" s="14"/>
      <c r="C20" s="73" t="s">
        <v>73</v>
      </c>
      <c r="D20" s="74">
        <v>20</v>
      </c>
      <c r="E20" s="6"/>
      <c r="F20" s="39" t="s">
        <v>74</v>
      </c>
      <c r="G20" s="39" t="s">
        <v>75</v>
      </c>
      <c r="H20" s="40" t="s">
        <v>76</v>
      </c>
      <c r="I20" s="16"/>
    </row>
    <row r="21" spans="2:9" x14ac:dyDescent="0.25">
      <c r="B21" s="14"/>
      <c r="C21" s="73" t="s">
        <v>77</v>
      </c>
      <c r="D21" s="74">
        <v>0</v>
      </c>
      <c r="E21" s="6"/>
      <c r="F21" s="20" t="s">
        <v>78</v>
      </c>
      <c r="G21" s="56">
        <v>38</v>
      </c>
      <c r="H21" s="56">
        <v>1</v>
      </c>
      <c r="I21" s="16"/>
    </row>
    <row r="22" spans="2:9" x14ac:dyDescent="0.25">
      <c r="B22" s="14"/>
      <c r="C22" s="107" t="s">
        <v>79</v>
      </c>
      <c r="D22" s="107"/>
      <c r="E22" s="6"/>
      <c r="F22" s="20" t="s">
        <v>80</v>
      </c>
      <c r="G22" s="56">
        <v>11</v>
      </c>
      <c r="H22" s="56">
        <v>11</v>
      </c>
      <c r="I22" s="16"/>
    </row>
    <row r="23" spans="2:9" x14ac:dyDescent="0.25">
      <c r="B23" s="14"/>
      <c r="C23" s="108"/>
      <c r="D23" s="108"/>
      <c r="E23" s="6"/>
      <c r="F23" s="20" t="s">
        <v>81</v>
      </c>
      <c r="G23" s="56">
        <v>2</v>
      </c>
      <c r="H23" s="56">
        <v>2</v>
      </c>
      <c r="I23" s="16"/>
    </row>
    <row r="24" spans="2:9" x14ac:dyDescent="0.25">
      <c r="B24" s="14"/>
      <c r="C24" s="15"/>
      <c r="E24" s="6"/>
      <c r="F24" s="20" t="s">
        <v>82</v>
      </c>
      <c r="G24" s="56">
        <v>5</v>
      </c>
      <c r="H24" s="56">
        <v>5</v>
      </c>
      <c r="I24" s="16"/>
    </row>
    <row r="25" spans="2:9" ht="30" customHeight="1" x14ac:dyDescent="0.25">
      <c r="B25" s="14"/>
      <c r="C25" s="109" t="str">
        <f>"Seleccione "&amp;W3&amp;" procesos teminados en el primer semestre de 2020 y llene la siguiente tabla:"</f>
        <v>Seleccione 1 procesos teminados en el primer semestre de 2020 y llene la siguiente tabla:</v>
      </c>
      <c r="D25" s="110"/>
      <c r="E25" s="6"/>
      <c r="F25" s="113" t="s">
        <v>83</v>
      </c>
      <c r="G25" s="113"/>
      <c r="H25" s="113"/>
      <c r="I25" s="16"/>
    </row>
    <row r="26" spans="2:9" x14ac:dyDescent="0.25">
      <c r="B26" s="14"/>
      <c r="C26" s="111"/>
      <c r="D26" s="112"/>
      <c r="E26" s="6"/>
      <c r="F26" s="75"/>
      <c r="G26" s="15"/>
      <c r="H26" s="15"/>
      <c r="I26" s="16"/>
    </row>
    <row r="27" spans="2:9" ht="15.75" thickBot="1" x14ac:dyDescent="0.3">
      <c r="B27" s="14"/>
      <c r="C27" s="50" t="s">
        <v>84</v>
      </c>
      <c r="D27" s="50" t="s">
        <v>28</v>
      </c>
      <c r="E27" s="6"/>
      <c r="I27" s="16"/>
    </row>
    <row r="28" spans="2:9" x14ac:dyDescent="0.25">
      <c r="B28" s="14"/>
      <c r="C28" s="20" t="s">
        <v>85</v>
      </c>
      <c r="D28" s="56">
        <v>1</v>
      </c>
      <c r="E28" s="6"/>
      <c r="F28" s="104" t="s">
        <v>86</v>
      </c>
      <c r="G28" s="105"/>
      <c r="H28" s="106"/>
      <c r="I28" s="16"/>
    </row>
    <row r="29" spans="2:9" x14ac:dyDescent="0.25">
      <c r="B29" s="14"/>
      <c r="C29" s="20" t="s">
        <v>87</v>
      </c>
      <c r="D29" s="56">
        <v>1</v>
      </c>
      <c r="E29" s="6"/>
      <c r="F29" s="76" t="s">
        <v>88</v>
      </c>
      <c r="G29" s="61"/>
      <c r="H29" s="77"/>
      <c r="I29" s="16"/>
    </row>
    <row r="30" spans="2:9" x14ac:dyDescent="0.25">
      <c r="B30" s="14"/>
      <c r="C30" s="20" t="s">
        <v>89</v>
      </c>
      <c r="D30" s="56">
        <v>0</v>
      </c>
      <c r="E30" s="6"/>
      <c r="F30" s="78" t="s">
        <v>90</v>
      </c>
      <c r="G30" s="62"/>
      <c r="H30" s="79"/>
      <c r="I30" s="16"/>
    </row>
    <row r="31" spans="2:9" x14ac:dyDescent="0.25">
      <c r="B31" s="14"/>
      <c r="C31" s="20" t="s">
        <v>91</v>
      </c>
      <c r="D31" s="56">
        <v>1</v>
      </c>
      <c r="E31" s="6"/>
      <c r="F31" s="78" t="s">
        <v>92</v>
      </c>
      <c r="G31" s="62"/>
      <c r="H31" s="79"/>
      <c r="I31" s="16"/>
    </row>
    <row r="32" spans="2:9" ht="15.75" thickBot="1" x14ac:dyDescent="0.3">
      <c r="B32" s="14"/>
      <c r="C32" s="20" t="s">
        <v>93</v>
      </c>
      <c r="D32" s="56">
        <v>0</v>
      </c>
      <c r="E32" s="6"/>
      <c r="F32" s="80"/>
      <c r="G32" s="81"/>
      <c r="H32" s="82"/>
      <c r="I32" s="16"/>
    </row>
    <row r="33" spans="2:9" x14ac:dyDescent="0.25">
      <c r="B33" s="14"/>
      <c r="C33" s="15"/>
      <c r="E33" s="6"/>
      <c r="F33" s="15"/>
      <c r="G33" s="15"/>
      <c r="H33" s="15"/>
      <c r="I33" s="16"/>
    </row>
    <row r="34" spans="2:9" ht="15.75" thickBot="1" x14ac:dyDescent="0.3">
      <c r="B34" s="17"/>
      <c r="C34" s="18"/>
      <c r="D34" s="18"/>
      <c r="E34" s="18"/>
      <c r="F34" s="18"/>
      <c r="G34" s="18"/>
      <c r="H34" s="18"/>
      <c r="I34" s="19"/>
    </row>
  </sheetData>
  <sheetProtection algorithmName="SHA-512" hashValue="D0S0Yb7d0YH8276XBpAk/CVnvb/Qhk+x8dkFHH7EuDW70ca5Y4h7DVjydUOPI+CqX5DdW5VYmGi8puA3C7Sm3w==" saltValue="rDBe8652VLJmHrX0lmnpSQ==" spinCount="100000" sheet="1"/>
  <mergeCells count="5">
    <mergeCell ref="C6:H6"/>
    <mergeCell ref="F28:H28"/>
    <mergeCell ref="C22:D23"/>
    <mergeCell ref="C25:D26"/>
    <mergeCell ref="F25:H2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V23"/>
  <sheetViews>
    <sheetView showGridLines="0" workbookViewId="0">
      <selection activeCell="F17" sqref="F17"/>
    </sheetView>
  </sheetViews>
  <sheetFormatPr baseColWidth="10" defaultColWidth="11.42578125" defaultRowHeight="15" x14ac:dyDescent="0.25"/>
  <cols>
    <col min="1" max="1" width="3.85546875" style="1" customWidth="1"/>
    <col min="2" max="2" width="11.42578125" style="1"/>
    <col min="3" max="3" width="48.7109375" style="1" bestFit="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c r="V2" s="1">
        <f>+D13+D14</f>
        <v>0</v>
      </c>
    </row>
    <row r="3" spans="2:22" x14ac:dyDescent="0.25">
      <c r="B3" s="14"/>
      <c r="C3" s="15"/>
      <c r="D3" s="15"/>
      <c r="E3" s="15"/>
      <c r="F3" s="15"/>
      <c r="G3" s="15"/>
      <c r="H3" s="16"/>
      <c r="V3" s="28">
        <f>+IF(V2&lt;=20,V2,IF(ROUNDDOWN(V2*10%,0)&lt;20,20,ROUNDDOWN(V2*10%,0)))</f>
        <v>0</v>
      </c>
    </row>
    <row r="4" spans="2:22" x14ac:dyDescent="0.25">
      <c r="B4" s="14"/>
      <c r="C4" s="15"/>
      <c r="D4" s="15"/>
      <c r="E4" s="15"/>
      <c r="F4" s="15"/>
      <c r="G4" s="15"/>
      <c r="H4" s="16"/>
    </row>
    <row r="5" spans="2:22" x14ac:dyDescent="0.25">
      <c r="B5" s="14"/>
      <c r="C5" s="15"/>
      <c r="D5" s="15"/>
      <c r="E5" s="15"/>
      <c r="F5" s="15"/>
      <c r="G5" s="15"/>
      <c r="H5" s="16"/>
    </row>
    <row r="6" spans="2:22" ht="15" customHeight="1" x14ac:dyDescent="0.25">
      <c r="B6" s="14"/>
      <c r="C6" s="27"/>
      <c r="D6" s="27"/>
      <c r="E6" s="27"/>
      <c r="G6" s="32"/>
      <c r="H6" s="33"/>
    </row>
    <row r="7" spans="2:22" ht="23.25" x14ac:dyDescent="0.25">
      <c r="B7" s="14"/>
      <c r="C7" s="103" t="s">
        <v>94</v>
      </c>
      <c r="D7" s="103"/>
      <c r="E7" s="103"/>
      <c r="F7" s="103"/>
      <c r="G7" s="103"/>
      <c r="H7" s="33"/>
    </row>
    <row r="8" spans="2:22" x14ac:dyDescent="0.25">
      <c r="B8" s="14"/>
      <c r="C8" s="15"/>
      <c r="D8" s="15"/>
      <c r="E8" s="15"/>
      <c r="H8" s="16"/>
      <c r="T8" s="1" t="s">
        <v>5</v>
      </c>
    </row>
    <row r="9" spans="2:22" ht="15" customHeight="1" x14ac:dyDescent="0.25">
      <c r="B9" s="14"/>
      <c r="C9" s="23" t="s">
        <v>95</v>
      </c>
      <c r="D9" s="23" t="s">
        <v>28</v>
      </c>
      <c r="E9" s="6"/>
      <c r="F9" s="95" t="str">
        <f>"Seleccione una muestra de "&amp;V3&amp;" prejudiciales activos registrados antes de 31 de marzo de 2020 y complete la siguiente tabla"</f>
        <v>Seleccione una muestra de 0 prejudiciales activos registrados antes de 31 de marzo de 2020 y complete la siguiente tabla</v>
      </c>
      <c r="G9" s="96"/>
      <c r="H9" s="16"/>
      <c r="T9" s="1" t="s">
        <v>12</v>
      </c>
    </row>
    <row r="10" spans="2:22" x14ac:dyDescent="0.25">
      <c r="B10" s="14"/>
      <c r="C10" s="20" t="s">
        <v>96</v>
      </c>
      <c r="D10" s="56">
        <v>0</v>
      </c>
      <c r="E10" s="6"/>
      <c r="F10" s="97"/>
      <c r="G10" s="98"/>
      <c r="H10" s="16"/>
    </row>
    <row r="11" spans="2:22" x14ac:dyDescent="0.25">
      <c r="B11" s="14"/>
      <c r="C11" s="20" t="s">
        <v>97</v>
      </c>
      <c r="D11" s="56">
        <v>0</v>
      </c>
      <c r="E11" s="6"/>
      <c r="F11" s="24" t="s">
        <v>72</v>
      </c>
      <c r="G11" s="24" t="s">
        <v>98</v>
      </c>
      <c r="H11" s="16"/>
    </row>
    <row r="12" spans="2:22" x14ac:dyDescent="0.25">
      <c r="B12" s="14"/>
      <c r="C12" s="20" t="s">
        <v>99</v>
      </c>
      <c r="D12" s="56">
        <v>0</v>
      </c>
      <c r="E12" s="6"/>
      <c r="F12" s="36" t="s">
        <v>100</v>
      </c>
      <c r="G12" s="63">
        <v>0</v>
      </c>
      <c r="H12" s="16"/>
    </row>
    <row r="13" spans="2:22" x14ac:dyDescent="0.25">
      <c r="B13" s="14"/>
      <c r="C13" s="20" t="s">
        <v>101</v>
      </c>
      <c r="D13" s="56">
        <v>0</v>
      </c>
      <c r="E13" s="6"/>
      <c r="F13" s="20" t="s">
        <v>102</v>
      </c>
      <c r="G13" s="56"/>
      <c r="H13" s="16"/>
    </row>
    <row r="14" spans="2:22" x14ac:dyDescent="0.25">
      <c r="B14" s="14"/>
      <c r="C14" s="20" t="s">
        <v>103</v>
      </c>
      <c r="D14" s="56">
        <v>0</v>
      </c>
      <c r="E14" s="6"/>
      <c r="F14"/>
      <c r="G14"/>
      <c r="H14" s="16"/>
    </row>
    <row r="15" spans="2:22" x14ac:dyDescent="0.25">
      <c r="B15" s="14"/>
      <c r="E15" s="6"/>
      <c r="F15"/>
      <c r="G15"/>
      <c r="H15" s="16"/>
    </row>
    <row r="16" spans="2:22" x14ac:dyDescent="0.25">
      <c r="B16" s="14"/>
      <c r="C16" s="23" t="s">
        <v>104</v>
      </c>
      <c r="D16" s="23" t="s">
        <v>28</v>
      </c>
      <c r="E16" s="6"/>
      <c r="F16" s="114" t="s">
        <v>86</v>
      </c>
      <c r="G16" s="115"/>
      <c r="H16" s="16"/>
    </row>
    <row r="17" spans="2:8" x14ac:dyDescent="0.25">
      <c r="B17" s="14"/>
      <c r="C17" s="20" t="s">
        <v>105</v>
      </c>
      <c r="D17" s="56">
        <v>0</v>
      </c>
      <c r="E17" s="6"/>
      <c r="F17" s="76" t="s">
        <v>106</v>
      </c>
      <c r="G17" s="65"/>
      <c r="H17" s="16"/>
    </row>
    <row r="18" spans="2:8" x14ac:dyDescent="0.25">
      <c r="B18" s="14"/>
      <c r="C18" s="20" t="s">
        <v>107</v>
      </c>
      <c r="D18" s="56">
        <v>0</v>
      </c>
      <c r="E18" s="6"/>
      <c r="F18" s="64"/>
      <c r="G18" s="65"/>
      <c r="H18" s="16"/>
    </row>
    <row r="19" spans="2:8" x14ac:dyDescent="0.25">
      <c r="B19" s="14"/>
      <c r="C19"/>
      <c r="D19"/>
      <c r="E19" s="6"/>
      <c r="F19" s="66"/>
      <c r="G19" s="67"/>
      <c r="H19" s="16"/>
    </row>
    <row r="20" spans="2:8" x14ac:dyDescent="0.25">
      <c r="B20" s="14"/>
      <c r="C20"/>
      <c r="D20"/>
      <c r="E20" s="6"/>
      <c r="F20"/>
      <c r="G20"/>
      <c r="H20" s="16"/>
    </row>
    <row r="21" spans="2:8" x14ac:dyDescent="0.25">
      <c r="B21" s="14"/>
      <c r="E21" s="6"/>
      <c r="F21" s="15"/>
      <c r="G21" s="15"/>
      <c r="H21" s="16"/>
    </row>
    <row r="22" spans="2:8" x14ac:dyDescent="0.25">
      <c r="B22" s="14"/>
      <c r="C22" s="15"/>
      <c r="D22" s="15"/>
      <c r="E22" s="6"/>
      <c r="H22" s="16"/>
    </row>
    <row r="23" spans="2:8" ht="15.75" thickBot="1" x14ac:dyDescent="0.3">
      <c r="B23" s="17"/>
      <c r="C23" s="18"/>
      <c r="D23" s="18"/>
      <c r="E23" s="18"/>
      <c r="F23" s="18"/>
      <c r="G23" s="18"/>
      <c r="H23" s="19"/>
    </row>
  </sheetData>
  <sheetProtection algorithmName="SHA-512" hashValue="8ykWQT6GgtN6LrOuCfIPGbiaFyB85pDHBwFo7c1ocVojcihxqsEHpvgQY5NgZP5RZFDeVCrYpwThc+r5/hMh+Q==" saltValue="YvhYZQt+FydjltxHZKY6Vw==" spinCount="100000" sheet="1"/>
  <mergeCells count="3">
    <mergeCell ref="F9:G10"/>
    <mergeCell ref="C7:G7"/>
    <mergeCell ref="F16:G1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V14"/>
  <sheetViews>
    <sheetView showGridLines="0" workbookViewId="0">
      <selection activeCell="G15" sqref="G15"/>
    </sheetView>
  </sheetViews>
  <sheetFormatPr baseColWidth="10" defaultColWidth="11.42578125" defaultRowHeight="15" x14ac:dyDescent="0.25"/>
  <cols>
    <col min="1" max="1" width="3.85546875" style="1" customWidth="1"/>
    <col min="2" max="2" width="11.42578125" style="1"/>
    <col min="3" max="3" width="38.7109375" style="1" bestFit="1" customWidth="1"/>
    <col min="4" max="4" width="20.85546875" style="1" customWidth="1"/>
    <col min="5" max="5" width="6.28515625" style="1" customWidth="1"/>
    <col min="6" max="6" width="48.28515625" style="1" bestFit="1" customWidth="1"/>
    <col min="7" max="7" width="21.710937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+IF(D10&lt;=10,D10,IF(ROUNDDOWN(D10*10%,0)&gt;10,10,ROUNDDOWN(D10*10%,0)))</f>
        <v>1</v>
      </c>
    </row>
    <row r="4" spans="2:22" x14ac:dyDescent="0.25">
      <c r="B4" s="14"/>
      <c r="C4" s="15"/>
      <c r="D4" s="15"/>
      <c r="E4" s="15"/>
      <c r="F4" s="15"/>
      <c r="G4" s="15"/>
      <c r="H4" s="16"/>
    </row>
    <row r="5" spans="2:22" x14ac:dyDescent="0.25">
      <c r="B5" s="14"/>
      <c r="C5" s="15"/>
      <c r="D5" s="15"/>
      <c r="E5" s="15"/>
      <c r="F5" s="15"/>
      <c r="G5" s="15"/>
      <c r="H5" s="16"/>
    </row>
    <row r="6" spans="2:22" ht="36.75" customHeight="1" x14ac:dyDescent="0.35">
      <c r="B6" s="14"/>
      <c r="C6" s="34" t="s">
        <v>108</v>
      </c>
      <c r="D6" s="35"/>
      <c r="E6" s="26"/>
      <c r="F6"/>
      <c r="G6"/>
      <c r="H6" s="33"/>
    </row>
    <row r="7" spans="2:22" x14ac:dyDescent="0.25">
      <c r="B7" s="14"/>
      <c r="C7" s="15"/>
      <c r="D7" s="15"/>
      <c r="E7" s="15"/>
      <c r="F7"/>
      <c r="G7"/>
      <c r="H7" s="16"/>
      <c r="T7" s="1" t="s">
        <v>5</v>
      </c>
    </row>
    <row r="8" spans="2:22" x14ac:dyDescent="0.25">
      <c r="B8" s="14"/>
      <c r="C8" s="23" t="s">
        <v>108</v>
      </c>
      <c r="D8" s="23" t="s">
        <v>28</v>
      </c>
      <c r="E8" s="6"/>
      <c r="F8" s="23" t="s">
        <v>108</v>
      </c>
      <c r="G8" s="23" t="s">
        <v>28</v>
      </c>
      <c r="H8" s="16"/>
      <c r="T8" s="1" t="s">
        <v>12</v>
      </c>
    </row>
    <row r="9" spans="2:22" x14ac:dyDescent="0.25">
      <c r="B9" s="14"/>
      <c r="C9" s="20" t="s">
        <v>109</v>
      </c>
      <c r="D9" s="56">
        <v>1</v>
      </c>
      <c r="E9" s="6"/>
      <c r="F9" s="20" t="s">
        <v>110</v>
      </c>
      <c r="G9" s="68">
        <v>0</v>
      </c>
      <c r="H9" s="16"/>
    </row>
    <row r="10" spans="2:22" x14ac:dyDescent="0.25">
      <c r="B10" s="14"/>
      <c r="C10" s="20" t="s">
        <v>111</v>
      </c>
      <c r="D10" s="56">
        <v>1</v>
      </c>
      <c r="E10" s="6"/>
      <c r="F10" s="20" t="s">
        <v>112</v>
      </c>
      <c r="G10" s="68">
        <v>0</v>
      </c>
      <c r="H10" s="16"/>
    </row>
    <row r="11" spans="2:22" x14ac:dyDescent="0.25">
      <c r="B11" s="14"/>
      <c r="C11" s="15"/>
      <c r="D11" s="62"/>
      <c r="E11" s="6"/>
      <c r="F11" s="15"/>
      <c r="G11" s="69"/>
      <c r="H11" s="16"/>
    </row>
    <row r="12" spans="2:22" ht="15.75" thickBot="1" x14ac:dyDescent="0.3">
      <c r="B12" s="14"/>
      <c r="C12" s="70" t="s">
        <v>24</v>
      </c>
      <c r="D12" s="62"/>
      <c r="E12" s="6"/>
      <c r="F12" s="15"/>
      <c r="G12" s="69"/>
      <c r="H12" s="16"/>
      <c r="T12" s="1">
        <f>IF(D9="",0,1)</f>
        <v>1</v>
      </c>
    </row>
    <row r="13" spans="2:22" ht="15.75" thickBot="1" x14ac:dyDescent="0.3">
      <c r="B13" s="14"/>
      <c r="C13" s="116"/>
      <c r="D13" s="117"/>
      <c r="E13" s="117"/>
      <c r="F13" s="117"/>
      <c r="G13" s="118"/>
      <c r="H13" s="16"/>
      <c r="T13" s="1">
        <f>IF(G9="",0,1)</f>
        <v>1</v>
      </c>
    </row>
    <row r="14" spans="2:22" ht="15.75" thickBot="1" x14ac:dyDescent="0.3">
      <c r="B14" s="17"/>
      <c r="C14" s="18"/>
      <c r="D14" s="18"/>
      <c r="E14" s="18"/>
      <c r="F14" s="18"/>
      <c r="G14" s="18"/>
      <c r="H14" s="19"/>
      <c r="T14" s="1">
        <f>+T12+T13</f>
        <v>2</v>
      </c>
    </row>
  </sheetData>
  <sheetProtection algorithmName="SHA-512" hashValue="ZwaxxXrOqahjfFCwdtxLXFuLLEVXkvakCAeF3hG1lUFAQE+t7buu28pLs+dkJKxZ+xEY/eF2Ah4zGFcsewkHrA==" saltValue="sutVe+sC8yJicGrcOluNbQ==" spinCount="100000" sheet="1"/>
  <mergeCells count="1">
    <mergeCell ref="C13:G13"/>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V11"/>
  <sheetViews>
    <sheetView showGridLines="0" workbookViewId="0">
      <selection activeCell="E9" sqref="E9"/>
    </sheetView>
  </sheetViews>
  <sheetFormatPr baseColWidth="10" defaultColWidth="11.42578125" defaultRowHeight="15" x14ac:dyDescent="0.25"/>
  <cols>
    <col min="1" max="1" width="3.85546875" style="1" customWidth="1"/>
    <col min="2" max="2" width="11.42578125" style="1"/>
    <col min="3" max="3" width="38.7109375" style="1" bestFit="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+IF(D10&lt;=10,D10,IF(ROUNDDOWN(D10*10%,0)&gt;10,10,ROUNDDOWN(D10*10%,0)))</f>
        <v>0</v>
      </c>
    </row>
    <row r="4" spans="2:22" x14ac:dyDescent="0.25">
      <c r="B4" s="14"/>
      <c r="C4" s="15"/>
      <c r="D4" s="15"/>
      <c r="E4" s="15"/>
      <c r="F4" s="15"/>
      <c r="G4" s="15"/>
      <c r="H4" s="16"/>
    </row>
    <row r="5" spans="2:22" x14ac:dyDescent="0.25">
      <c r="B5" s="14"/>
      <c r="C5" s="15"/>
      <c r="D5" s="15"/>
      <c r="E5" s="15"/>
      <c r="F5" s="15"/>
      <c r="G5" s="15"/>
      <c r="H5" s="16"/>
    </row>
    <row r="6" spans="2:22" ht="21.75" customHeight="1" x14ac:dyDescent="0.35">
      <c r="B6" s="14"/>
      <c r="C6" s="103" t="s">
        <v>113</v>
      </c>
      <c r="D6" s="103"/>
      <c r="E6" s="26"/>
      <c r="F6"/>
      <c r="G6"/>
      <c r="H6" s="33"/>
      <c r="T6" s="1" t="s">
        <v>4</v>
      </c>
    </row>
    <row r="7" spans="2:22" x14ac:dyDescent="0.25">
      <c r="B7" s="14"/>
      <c r="C7" s="15"/>
      <c r="D7" s="15"/>
      <c r="E7" s="15"/>
      <c r="F7"/>
      <c r="G7"/>
      <c r="H7" s="16"/>
      <c r="T7" s="1" t="s">
        <v>5</v>
      </c>
    </row>
    <row r="8" spans="2:22" ht="15.75" thickBot="1" x14ac:dyDescent="0.3">
      <c r="B8" s="14"/>
      <c r="C8" s="23" t="s">
        <v>114</v>
      </c>
      <c r="D8" s="23" t="s">
        <v>28</v>
      </c>
      <c r="E8" s="6"/>
      <c r="F8" s="71" t="s">
        <v>24</v>
      </c>
      <c r="G8"/>
      <c r="H8" s="16"/>
      <c r="T8" s="1" t="s">
        <v>12</v>
      </c>
    </row>
    <row r="9" spans="2:22" x14ac:dyDescent="0.25">
      <c r="B9" s="14"/>
      <c r="C9" s="20" t="s">
        <v>115</v>
      </c>
      <c r="D9" s="56" t="s">
        <v>5</v>
      </c>
      <c r="E9" s="6"/>
      <c r="F9" s="119"/>
      <c r="G9" s="120"/>
      <c r="H9" s="16"/>
    </row>
    <row r="10" spans="2:22" ht="15.75" thickBot="1" x14ac:dyDescent="0.3">
      <c r="B10" s="14"/>
      <c r="C10" s="20" t="s">
        <v>116</v>
      </c>
      <c r="D10" s="56">
        <v>0</v>
      </c>
      <c r="E10" s="6"/>
      <c r="F10" s="121"/>
      <c r="G10" s="122"/>
      <c r="H10" s="16"/>
    </row>
    <row r="11" spans="2:22" ht="15.75" thickBot="1" x14ac:dyDescent="0.3">
      <c r="B11" s="17"/>
      <c r="C11" s="18"/>
      <c r="D11" s="18"/>
      <c r="E11" s="18"/>
      <c r="F11" s="18"/>
      <c r="G11" s="18"/>
      <c r="H11" s="19"/>
    </row>
  </sheetData>
  <sheetProtection algorithmName="SHA-512" hashValue="WZqnLMDgxzmOM9ij2NvbGA6wSqk/4ePq2HDe8icCH7WbM3NnarN5nJ/bFcm/7e+xgjYMiz2rRbZ8qiYmwDE9Cw==" saltValue="Z0KR4nL+bEKQKOkYjJ+IFg==" spinCount="100000" sheet="1"/>
  <mergeCells count="2">
    <mergeCell ref="C6:D6"/>
    <mergeCell ref="F9:G10"/>
  </mergeCells>
  <dataValidations count="1">
    <dataValidation type="list" allowBlank="1" showInputMessage="1" showErrorMessage="1" sqref="D9" xr:uid="{00000000-0002-0000-0600-000000000000}">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M26"/>
  <sheetViews>
    <sheetView showGridLines="0" workbookViewId="0">
      <selection activeCell="H15" sqref="H15"/>
    </sheetView>
  </sheetViews>
  <sheetFormatPr baseColWidth="10" defaultColWidth="11.42578125" defaultRowHeight="15" x14ac:dyDescent="0.25"/>
  <cols>
    <col min="2" max="2" width="33" bestFit="1" customWidth="1"/>
    <col min="3" max="3" width="14.5703125" bestFit="1" customWidth="1"/>
    <col min="5" max="5" width="33" bestFit="1" customWidth="1"/>
    <col min="6" max="6" width="14.5703125" bestFit="1" customWidth="1"/>
  </cols>
  <sheetData>
    <row r="2" spans="2:13" ht="18.75" x14ac:dyDescent="0.3">
      <c r="B2" s="124" t="s">
        <v>117</v>
      </c>
      <c r="C2" s="124"/>
      <c r="D2" s="124"/>
      <c r="E2" s="124"/>
      <c r="F2" s="124"/>
      <c r="G2" s="124"/>
      <c r="H2" s="46"/>
      <c r="I2" s="46"/>
      <c r="J2" s="46"/>
      <c r="K2" s="46"/>
      <c r="L2" s="46"/>
      <c r="M2" s="47"/>
    </row>
    <row r="3" spans="2:13" ht="18.75" x14ac:dyDescent="0.3">
      <c r="B3" s="124" t="s">
        <v>1</v>
      </c>
      <c r="C3" s="124"/>
      <c r="D3" s="124"/>
      <c r="E3" s="124"/>
      <c r="F3" s="124"/>
      <c r="G3" s="124"/>
      <c r="H3" s="46"/>
      <c r="I3" s="46"/>
      <c r="J3" s="46"/>
      <c r="K3" s="46"/>
      <c r="L3" s="46"/>
      <c r="M3" s="47"/>
    </row>
    <row r="4" spans="2:13" ht="23.25" x14ac:dyDescent="0.35">
      <c r="B4" s="84"/>
      <c r="C4" s="84"/>
      <c r="D4" s="84"/>
      <c r="E4" s="84"/>
      <c r="F4" s="84"/>
      <c r="G4" s="84"/>
      <c r="H4" s="84"/>
      <c r="I4" s="84"/>
      <c r="J4" s="84"/>
      <c r="K4" s="84"/>
      <c r="L4" s="84"/>
      <c r="M4" s="84"/>
    </row>
    <row r="5" spans="2:13" x14ac:dyDescent="0.25">
      <c r="B5" t="s">
        <v>118</v>
      </c>
      <c r="C5" s="123"/>
      <c r="D5" s="123"/>
      <c r="E5" s="123"/>
      <c r="F5" s="123"/>
      <c r="G5" s="123"/>
      <c r="H5" s="6"/>
      <c r="I5" s="6"/>
      <c r="J5" s="6"/>
    </row>
    <row r="6" spans="2:13" x14ac:dyDescent="0.25">
      <c r="B6" t="s">
        <v>18</v>
      </c>
      <c r="C6" s="123"/>
      <c r="D6" s="123"/>
      <c r="E6" s="123"/>
      <c r="F6" s="123"/>
      <c r="G6" s="123"/>
      <c r="H6" s="45"/>
      <c r="I6" s="45"/>
      <c r="J6" s="45"/>
    </row>
    <row r="7" spans="2:13" x14ac:dyDescent="0.25">
      <c r="H7" s="6"/>
      <c r="I7" s="6"/>
      <c r="J7" s="6"/>
    </row>
    <row r="8" spans="2:13" x14ac:dyDescent="0.25">
      <c r="B8" t="s">
        <v>119</v>
      </c>
      <c r="C8" s="43" t="str">
        <f>+IF(SUM(USUARIOS!I10:J15)=0,"Falta diligenciar","")</f>
        <v/>
      </c>
      <c r="E8" t="s">
        <v>120</v>
      </c>
      <c r="F8" s="43" t="str">
        <f>+IF(PREJUDICIALES!$D$10="","Falta  actualizar","")</f>
        <v/>
      </c>
    </row>
    <row r="9" spans="2:13" x14ac:dyDescent="0.25">
      <c r="B9" s="42" t="s">
        <v>121</v>
      </c>
      <c r="C9" s="44">
        <f>+SUM(USUARIOS!I10:I15)/(6-SUM(USUARIOS!H10:H15))</f>
        <v>0.66666666666666663</v>
      </c>
      <c r="E9" s="42" t="s">
        <v>122</v>
      </c>
      <c r="F9" s="42">
        <f>+PREJUDICIALES!$D$11</f>
        <v>0</v>
      </c>
    </row>
    <row r="10" spans="2:13" x14ac:dyDescent="0.25">
      <c r="B10" s="42" t="s">
        <v>123</v>
      </c>
      <c r="C10" s="42">
        <f>+ABOGADOS!$D$11+SUM(USUARIOS!I10:I15)</f>
        <v>19</v>
      </c>
      <c r="E10" s="42" t="s">
        <v>124</v>
      </c>
      <c r="F10" s="44" t="str">
        <f>IFERROR(PREJUDICIALES!$D$11/PREJUDICIALES!$D$10,"")</f>
        <v/>
      </c>
    </row>
    <row r="11" spans="2:13" x14ac:dyDescent="0.25">
      <c r="B11" s="42" t="s">
        <v>125</v>
      </c>
      <c r="C11" s="83" t="s">
        <v>126</v>
      </c>
      <c r="E11" s="42" t="s">
        <v>127</v>
      </c>
      <c r="F11" s="44" t="str">
        <f>IFERROR(PREJUDICIALES!$G$13/PREJUDICIALES!$V$3,"")</f>
        <v/>
      </c>
    </row>
    <row r="12" spans="2:13" x14ac:dyDescent="0.25">
      <c r="B12" s="42" t="s">
        <v>128</v>
      </c>
      <c r="C12" s="44">
        <f>IFERROR((ABOGADOS!$G$17+ABOGADOS!$G$18+ABOGADOS!$G$19*0.5)/ABOGADOS!$V$3,"")</f>
        <v>1</v>
      </c>
    </row>
    <row r="13" spans="2:13" x14ac:dyDescent="0.25">
      <c r="B13" s="42" t="s">
        <v>129</v>
      </c>
      <c r="C13" s="44">
        <f>IFERROR((ABOGADOS!$G$10+ABOGADOS!$G$11+ABOGADOS!$G$12)/(ABOGADOS!$V$3*3),"")</f>
        <v>1</v>
      </c>
      <c r="E13" t="s">
        <v>108</v>
      </c>
      <c r="F13" s="43" t="str">
        <f>+IF(ARBITRAMENTOS!T14=0,"Falta  actualizar","")</f>
        <v/>
      </c>
    </row>
    <row r="14" spans="2:13" x14ac:dyDescent="0.25">
      <c r="E14" s="42" t="s">
        <v>130</v>
      </c>
      <c r="F14" s="42">
        <f>+ARBITRAMENTOS!D10</f>
        <v>1</v>
      </c>
    </row>
    <row r="15" spans="2:13" x14ac:dyDescent="0.25">
      <c r="B15" t="s">
        <v>131</v>
      </c>
      <c r="C15" s="43" t="str">
        <f>+IF(JUDICIALES!$D$9="","Falta  actualizar","")</f>
        <v/>
      </c>
      <c r="E15" s="42" t="s">
        <v>124</v>
      </c>
      <c r="F15" s="44">
        <f>IFERROR(ARBITRAMENTOS!D10/ARBITRAMENTOS!D9,"")</f>
        <v>1</v>
      </c>
    </row>
    <row r="16" spans="2:13" x14ac:dyDescent="0.25">
      <c r="B16" s="42" t="s">
        <v>132</v>
      </c>
      <c r="C16" s="42">
        <f>+JUDICIALES!$D$10</f>
        <v>60</v>
      </c>
    </row>
    <row r="17" spans="2:6" x14ac:dyDescent="0.25">
      <c r="B17" s="42" t="s">
        <v>124</v>
      </c>
      <c r="C17" s="44">
        <f>IFERROR(JUDICIALES!$D$10/JUDICIALES!$D$9,"")</f>
        <v>1</v>
      </c>
      <c r="E17" t="s">
        <v>133</v>
      </c>
      <c r="F17" s="43" t="str">
        <f>+IF(PAGOS!D9="","Falta  actualizar","")</f>
        <v/>
      </c>
    </row>
    <row r="18" spans="2:6" x14ac:dyDescent="0.25">
      <c r="B18" s="42" t="s">
        <v>134</v>
      </c>
      <c r="C18" s="44" t="str">
        <f>IFERROR(JUDICIALES!$G$11/JUDICIALES!$G$10,"")</f>
        <v/>
      </c>
      <c r="E18" s="42" t="s">
        <v>135</v>
      </c>
      <c r="F18" s="42">
        <f>+PAGOS!D10</f>
        <v>0</v>
      </c>
    </row>
    <row r="19" spans="2:6" x14ac:dyDescent="0.25">
      <c r="B19" s="42" t="s">
        <v>136</v>
      </c>
      <c r="C19" s="42">
        <f>IFERROR(C16/ABOGADOS!$D$11,"")</f>
        <v>4</v>
      </c>
      <c r="E19" s="42" t="s">
        <v>137</v>
      </c>
      <c r="F19" s="42" t="str">
        <f>+IF(PAGOS!D9="No","No aplica","si")</f>
        <v>No aplica</v>
      </c>
    </row>
    <row r="20" spans="2:6" x14ac:dyDescent="0.25">
      <c r="B20" s="42" t="s">
        <v>138</v>
      </c>
      <c r="C20" s="44">
        <f>IFERROR(1-(JUDICIALES!$H$22+JUDICIALES!$H$23+JUDICIALES!$H$24)/(JUDICIALES!$G$22+JUDICIALES!$G$23+JUDICIALES!$G$24),"")</f>
        <v>0</v>
      </c>
    </row>
    <row r="21" spans="2:6" ht="15.75" thickBot="1" x14ac:dyDescent="0.3"/>
    <row r="22" spans="2:6" x14ac:dyDescent="0.25">
      <c r="B22" s="2" t="s">
        <v>24</v>
      </c>
      <c r="C22" s="3"/>
      <c r="D22" s="3"/>
      <c r="E22" s="3"/>
      <c r="F22" s="4"/>
    </row>
    <row r="23" spans="2:6" x14ac:dyDescent="0.25">
      <c r="B23" s="125"/>
      <c r="C23" s="126"/>
      <c r="D23" s="126"/>
      <c r="E23" s="126"/>
      <c r="F23" s="127"/>
    </row>
    <row r="24" spans="2:6" x14ac:dyDescent="0.25">
      <c r="B24" s="125"/>
      <c r="C24" s="126"/>
      <c r="D24" s="126"/>
      <c r="E24" s="126"/>
      <c r="F24" s="127"/>
    </row>
    <row r="25" spans="2:6" x14ac:dyDescent="0.25">
      <c r="B25" s="125"/>
      <c r="C25" s="126"/>
      <c r="D25" s="126"/>
      <c r="E25" s="126"/>
      <c r="F25" s="127"/>
    </row>
    <row r="26" spans="2:6" ht="15.75" thickBot="1" x14ac:dyDescent="0.3">
      <c r="B26" s="121"/>
      <c r="C26" s="128"/>
      <c r="D26" s="128"/>
      <c r="E26" s="128"/>
      <c r="F26" s="122"/>
    </row>
  </sheetData>
  <sheetProtection algorithmName="SHA-512" hashValue="jGPOO5VehAuvPo/F4nFpRphnUboZxaOToWGqZHDzkcUGJXbC3Crg+wjagbFz4Bz1r9fI4oV8Y0Unio4OwnH5lQ==" saltValue="m2hswQH4IkSRyzAc4hq+SA==" spinCount="100000" sheet="1" objects="1" scenarios="1"/>
  <mergeCells count="5">
    <mergeCell ref="C5:G5"/>
    <mergeCell ref="C6:G6"/>
    <mergeCell ref="B2:G2"/>
    <mergeCell ref="B3:G3"/>
    <mergeCell ref="B23:F2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O3"/>
  <sheetViews>
    <sheetView workbookViewId="0">
      <selection activeCell="A3" sqref="A3"/>
    </sheetView>
  </sheetViews>
  <sheetFormatPr baseColWidth="10" defaultColWidth="11.42578125" defaultRowHeight="15" x14ac:dyDescent="0.25"/>
  <sheetData>
    <row r="2" spans="1:41" x14ac:dyDescent="0.25">
      <c r="A2" t="s">
        <v>13</v>
      </c>
      <c r="B2" t="s">
        <v>15</v>
      </c>
      <c r="C2" t="s">
        <v>17</v>
      </c>
      <c r="D2" t="s">
        <v>18</v>
      </c>
      <c r="E2" t="s">
        <v>20</v>
      </c>
      <c r="F2" t="s">
        <v>22</v>
      </c>
      <c r="G2" t="s">
        <v>54</v>
      </c>
      <c r="H2" t="s">
        <v>56</v>
      </c>
      <c r="I2" t="s">
        <v>139</v>
      </c>
      <c r="J2" t="s">
        <v>140</v>
      </c>
      <c r="K2" t="s">
        <v>141</v>
      </c>
      <c r="L2" t="s">
        <v>142</v>
      </c>
      <c r="M2" t="s">
        <v>143</v>
      </c>
      <c r="N2" t="s">
        <v>55</v>
      </c>
      <c r="O2" t="s">
        <v>57</v>
      </c>
      <c r="P2" t="s">
        <v>144</v>
      </c>
      <c r="Q2" t="s">
        <v>145</v>
      </c>
      <c r="R2" t="s">
        <v>146</v>
      </c>
      <c r="S2" t="s">
        <v>70</v>
      </c>
      <c r="T2" t="s">
        <v>71</v>
      </c>
      <c r="U2" t="s">
        <v>78</v>
      </c>
      <c r="V2" t="s">
        <v>80</v>
      </c>
      <c r="W2" t="s">
        <v>81</v>
      </c>
      <c r="X2" t="s">
        <v>82</v>
      </c>
      <c r="Y2" t="s">
        <v>78</v>
      </c>
      <c r="Z2" t="s">
        <v>80</v>
      </c>
      <c r="AA2" t="s">
        <v>81</v>
      </c>
      <c r="AB2" t="s">
        <v>82</v>
      </c>
      <c r="AC2" t="s">
        <v>96</v>
      </c>
      <c r="AD2" t="s">
        <v>97</v>
      </c>
      <c r="AE2" t="s">
        <v>147</v>
      </c>
      <c r="AF2" t="s">
        <v>148</v>
      </c>
      <c r="AG2" t="s">
        <v>149</v>
      </c>
      <c r="AH2" t="s">
        <v>150</v>
      </c>
      <c r="AI2" t="s">
        <v>151</v>
      </c>
      <c r="AJ2" t="s">
        <v>100</v>
      </c>
      <c r="AK2" t="s">
        <v>102</v>
      </c>
      <c r="AL2" t="s">
        <v>152</v>
      </c>
      <c r="AM2" t="s">
        <v>111</v>
      </c>
      <c r="AN2" s="15" t="s">
        <v>115</v>
      </c>
      <c r="AO2" s="15" t="s">
        <v>153</v>
      </c>
    </row>
    <row r="3" spans="1:41" x14ac:dyDescent="0.25">
      <c r="A3" t="str">
        <f>+USUARIOS!C10</f>
        <v>No</v>
      </c>
      <c r="B3" t="str">
        <f>+USUARIOS!C11</f>
        <v>Si</v>
      </c>
      <c r="C3" t="str">
        <f>+USUARIOS!C12</f>
        <v>No</v>
      </c>
      <c r="D3" t="str">
        <f>+USUARIOS!C13</f>
        <v>Si</v>
      </c>
      <c r="E3" t="str">
        <f>+USUARIOS!C14</f>
        <v>Si</v>
      </c>
      <c r="F3" t="str">
        <f>+USUARIOS!C15</f>
        <v>Si</v>
      </c>
      <c r="G3">
        <f>+JUDICIALES!D9</f>
        <v>60</v>
      </c>
      <c r="H3">
        <f>+JUDICIALES!D10</f>
        <v>60</v>
      </c>
      <c r="I3">
        <f>+JUDICIALES!D11</f>
        <v>0</v>
      </c>
      <c r="J3">
        <f>+JUDICIALES!D15</f>
        <v>1</v>
      </c>
      <c r="K3">
        <f>+JUDICIALES!D16</f>
        <v>1</v>
      </c>
      <c r="L3">
        <f>+JUDICIALES!D20</f>
        <v>20</v>
      </c>
      <c r="M3">
        <f>+JUDICIALES!D21</f>
        <v>0</v>
      </c>
      <c r="N3">
        <f>+JUDICIALES!G9</f>
        <v>0</v>
      </c>
      <c r="O3">
        <f>+JUDICIALES!G10</f>
        <v>0</v>
      </c>
      <c r="P3">
        <f>+JUDICIALES!G11</f>
        <v>0</v>
      </c>
      <c r="Q3">
        <f>+JUDICIALES!G15</f>
        <v>56</v>
      </c>
      <c r="R3">
        <f>+JUDICIALES!G16</f>
        <v>21</v>
      </c>
      <c r="S3">
        <f>+JUDICIALES!G17</f>
        <v>35</v>
      </c>
      <c r="T3">
        <f>+JUDICIALES!G18</f>
        <v>0</v>
      </c>
      <c r="U3">
        <f>+JUDICIALES!G21</f>
        <v>38</v>
      </c>
      <c r="V3">
        <f>+JUDICIALES!G22</f>
        <v>11</v>
      </c>
      <c r="W3">
        <f>+JUDICIALES!G23</f>
        <v>2</v>
      </c>
      <c r="X3">
        <f>+JUDICIALES!G24</f>
        <v>5</v>
      </c>
      <c r="Y3">
        <f>+JUDICIALES!H21</f>
        <v>1</v>
      </c>
      <c r="Z3">
        <f>+JUDICIALES!H22</f>
        <v>11</v>
      </c>
      <c r="AA3">
        <f>+JUDICIALES!H23</f>
        <v>2</v>
      </c>
      <c r="AB3">
        <f>+JUDICIALES!H24</f>
        <v>5</v>
      </c>
      <c r="AC3">
        <f>+PREJUDICIALES!D10</f>
        <v>0</v>
      </c>
      <c r="AD3">
        <f>+PREJUDICIALES!D11</f>
        <v>0</v>
      </c>
      <c r="AE3">
        <f>+PREJUDICIALES!D12</f>
        <v>0</v>
      </c>
      <c r="AF3">
        <f>+PREJUDICIALES!D13</f>
        <v>0</v>
      </c>
      <c r="AG3">
        <f>+PREJUDICIALES!D14</f>
        <v>0</v>
      </c>
      <c r="AH3">
        <f>+PREJUDICIALES!D17</f>
        <v>0</v>
      </c>
      <c r="AI3">
        <f>+PREJUDICIALES!D18</f>
        <v>0</v>
      </c>
      <c r="AJ3">
        <f>+PREJUDICIALES!G12</f>
        <v>0</v>
      </c>
      <c r="AK3">
        <f>+PREJUDICIALES!G13</f>
        <v>0</v>
      </c>
      <c r="AL3">
        <f>+ARBITRAMENTOS!D9</f>
        <v>1</v>
      </c>
      <c r="AM3">
        <f>+ARBITRAMENTOS!D10</f>
        <v>1</v>
      </c>
      <c r="AN3" t="str">
        <f>+PAGOS!D9</f>
        <v>No</v>
      </c>
      <c r="AO3">
        <f>+PAGOS!D10</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BB1A2C59E87A45B0B320537281AAE2" ma:contentTypeVersion="17" ma:contentTypeDescription="Crear nuevo documento." ma:contentTypeScope="" ma:versionID="a506deb80307456996630d2aa07b65d1">
  <xsd:schema xmlns:xsd="http://www.w3.org/2001/XMLSchema" xmlns:xs="http://www.w3.org/2001/XMLSchema" xmlns:p="http://schemas.microsoft.com/office/2006/metadata/properties" xmlns:ns1="http://schemas.microsoft.com/sharepoint/v3" xmlns:ns2="a16ba950-d015-4cbc-806e-9cba0f1b5528" xmlns:ns3="47cb3e12-45b3-4531-b84f-87359d4b7239" targetNamespace="http://schemas.microsoft.com/office/2006/metadata/properties" ma:root="true" ma:fieldsID="ed58f3b4a027f557009664938c953d86" ns1:_="" ns2:_="" ns3:_="">
    <xsd:import namespace="http://schemas.microsoft.com/sharepoint/v3"/>
    <xsd:import namespace="a16ba950-d015-4cbc-806e-9cba0f1b5528"/>
    <xsd:import namespace="47cb3e12-45b3-4531-b84f-87359d4b723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Helga_x0020_Hern_x00e1_ndez"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iedades de la Directiva de cumplimiento unificado" ma:hidden="true" ma:internalName="_ip_UnifiedCompliancePolicyProperties">
      <xsd:simpleType>
        <xsd:restriction base="dms:Note"/>
      </xsd:simpleType>
    </xsd:element>
    <xsd:element name="_ip_UnifiedCompliancePolicyUIAction" ma:index="22"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6ba950-d015-4cbc-806e-9cba0f1b552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cb3e12-45b3-4531-b84f-87359d4b72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Helga_x0020_Hern_x00e1_ndez" ma:index="16" nillable="true" ma:displayName="Helga Hernández" ma:format="Dropdown" ma:list="UserInfo" ma:SharePointGroup="0" ma:internalName="Helga_x0020_Hern_x00e1_ndez">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Flow_SignoffStatus" ma:index="24"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Helga_x0020_Hern_x00e1_ndez xmlns="47cb3e12-45b3-4531-b84f-87359d4b7239">
      <UserInfo>
        <DisplayName/>
        <AccountId xsi:nil="true"/>
        <AccountType/>
      </UserInfo>
    </Helga_x0020_Hern_x00e1_ndez>
    <_ip_UnifiedCompliancePolicyProperties xmlns="http://schemas.microsoft.com/sharepoint/v3" xsi:nil="true"/>
    <_Flow_SignoffStatus xmlns="47cb3e12-45b3-4531-b84f-87359d4b723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05D454-D90E-4E1E-8660-0D973A1C07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16ba950-d015-4cbc-806e-9cba0f1b5528"/>
    <ds:schemaRef ds:uri="47cb3e12-45b3-4531-b84f-87359d4b72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2D2A7E-9491-4E52-8ACC-24F39CD00392}">
  <ds:schemaRefs>
    <ds:schemaRef ds:uri="http://schemas.microsoft.com/office/infopath/2007/PartnerControls"/>
    <ds:schemaRef ds:uri="http://purl.org/dc/elements/1.1/"/>
    <ds:schemaRef ds:uri="http://purl.org/dc/dcmitype/"/>
    <ds:schemaRef ds:uri="http://schemas.microsoft.com/sharepoint/v3"/>
    <ds:schemaRef ds:uri="http://www.w3.org/XML/1998/namespace"/>
    <ds:schemaRef ds:uri="http://purl.org/dc/terms/"/>
    <ds:schemaRef ds:uri="http://schemas.openxmlformats.org/package/2006/metadata/core-properties"/>
    <ds:schemaRef ds:uri="http://schemas.microsoft.com/office/2006/documentManagement/types"/>
    <ds:schemaRef ds:uri="47cb3e12-45b3-4531-b84f-87359d4b7239"/>
    <ds:schemaRef ds:uri="a16ba950-d015-4cbc-806e-9cba0f1b5528"/>
    <ds:schemaRef ds:uri="http://schemas.microsoft.com/office/2006/metadata/properties"/>
  </ds:schemaRefs>
</ds:datastoreItem>
</file>

<file path=customXml/itemProps3.xml><?xml version="1.0" encoding="utf-8"?>
<ds:datastoreItem xmlns:ds="http://schemas.openxmlformats.org/officeDocument/2006/customXml" ds:itemID="{C33050AA-905F-4199-979D-692F3EE814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Hojas de cálculo</vt:lpstr>
      </vt:variant>
      <vt:variant>
        <vt:i4>9</vt:i4>
      </vt:variant>
    </vt:vector>
  </HeadingPairs>
  <TitlesOfParts>
    <vt:vector size="9" baseType="lpstr">
      <vt:lpstr>Principal</vt:lpstr>
      <vt:lpstr>USUARIOS</vt:lpstr>
      <vt:lpstr>ABOGADOS</vt:lpstr>
      <vt:lpstr>JUDICIALES</vt:lpstr>
      <vt:lpstr>PREJUDICIALES</vt:lpstr>
      <vt:lpstr>ARBITRAMENTOS</vt:lpstr>
      <vt:lpstr>PAGOS</vt:lpstr>
      <vt:lpstr>Resumen general</vt:lpstr>
      <vt:lpstr>Base a pegar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Pablo Garzón Peraza</dc:creator>
  <cp:keywords/>
  <dc:description/>
  <cp:lastModifiedBy>Andrea Luengas Pachon</cp:lastModifiedBy>
  <cp:revision/>
  <dcterms:created xsi:type="dcterms:W3CDTF">2020-06-25T21:16:25Z</dcterms:created>
  <dcterms:modified xsi:type="dcterms:W3CDTF">2021-12-15T05:36:02Z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0x0101002BBB1A2C59E87A45B0B320537281AAE2</vt:lpwstr>
  </property>
</Properties>
</file>