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fileSharing readOnlyRecommended="1"/>
  <workbookPr defaultThemeVersion="166925"/>
  <mc:AlternateContent xmlns:mc="http://schemas.openxmlformats.org/markup-compatibility/2006">
    <mc:Choice Requires="x15">
      <x15ac:absPath xmlns:x15ac="http://schemas.microsoft.com/office/spreadsheetml/2010/11/ac" url="https://fonturcolombia.sharepoint.com/sites/intranetfontur/fontur/Documentos compartidos/CONTROL INTERNO/2. AUDITORIAS CI/2021/12. Pagina WEB/Información Auditoría/Reportes Ekogui/2020/"/>
    </mc:Choice>
  </mc:AlternateContent>
  <xr:revisionPtr revIDLastSave="1" documentId="11_29A7C92EFBC89068CEFEEE0E36470E8DAFE81251" xr6:coauthVersionLast="47" xr6:coauthVersionMax="47" xr10:uidLastSave="{6DAA8440-C4E7-4456-93E9-3F2AED5D9C4D}"/>
  <bookViews>
    <workbookView xWindow="-120" yWindow="-120" windowWidth="20730" windowHeight="11040" xr2:uid="{00000000-000D-0000-FFFF-FFFF00000000}"/>
  </bookViews>
  <sheets>
    <sheet name="Principal" sheetId="4" r:id="rId1"/>
    <sheet name="USUARIOS" sheetId="1" r:id="rId2"/>
    <sheet name="Base a pegar" sheetId="12" state="hidden" r:id="rId3"/>
    <sheet name="ABOGADOS" sheetId="7" r:id="rId4"/>
    <sheet name="JUDICIALES" sheetId="8" r:id="rId5"/>
    <sheet name="PREJUDICIALES" sheetId="9" r:id="rId6"/>
    <sheet name="ARBITRAMENTOS" sheetId="10" r:id="rId7"/>
    <sheet name="PAGOS" sheetId="11" r:id="rId8"/>
    <sheet name="Resumen general" sheetId="5"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5" l="1"/>
  <c r="V3" i="7"/>
  <c r="G14" i="1" l="1"/>
  <c r="G13" i="1"/>
  <c r="G15" i="1"/>
  <c r="G16" i="1"/>
  <c r="G17" i="1"/>
  <c r="G12" i="1"/>
  <c r="BE3" i="12" l="1"/>
  <c r="BD3" i="12"/>
  <c r="BC3" i="12"/>
  <c r="BB3" i="12"/>
  <c r="BA3" i="12"/>
  <c r="AZ3" i="12"/>
  <c r="O3" i="12" l="1"/>
  <c r="N3" i="12"/>
  <c r="M3" i="12"/>
  <c r="L3" i="12"/>
  <c r="K3" i="12"/>
  <c r="J3" i="12"/>
  <c r="I3" i="12"/>
  <c r="H3" i="12"/>
  <c r="G3" i="12"/>
  <c r="F17" i="5" l="1"/>
  <c r="F15" i="5"/>
  <c r="F10" i="5"/>
  <c r="C19" i="5"/>
  <c r="C17" i="5"/>
  <c r="C16" i="5"/>
  <c r="T16" i="10"/>
  <c r="T12" i="10"/>
  <c r="W3" i="8"/>
  <c r="C25" i="8" s="1"/>
  <c r="T17" i="10" l="1"/>
  <c r="F13" i="5" s="1"/>
  <c r="V2" i="9"/>
  <c r="V3" i="9" s="1"/>
  <c r="F9" i="9" s="1"/>
  <c r="F11" i="5" l="1"/>
  <c r="AY3" i="12"/>
  <c r="AX3" i="12"/>
  <c r="AW3" i="12"/>
  <c r="AV3" i="12"/>
  <c r="AU3" i="12"/>
  <c r="AT3" i="12"/>
  <c r="AS3" i="12"/>
  <c r="AR3" i="12"/>
  <c r="AQ3" i="12"/>
  <c r="AP3" i="12"/>
  <c r="AO3" i="12"/>
  <c r="AN3" i="12"/>
  <c r="AM3" i="12"/>
  <c r="AL3" i="12"/>
  <c r="AK3" i="12"/>
  <c r="AJ3" i="12"/>
  <c r="AI3" i="12"/>
  <c r="AH3" i="12"/>
  <c r="AG3" i="12"/>
  <c r="AF3" i="12"/>
  <c r="AE3" i="12"/>
  <c r="AD3" i="12"/>
  <c r="AC3" i="12"/>
  <c r="AB3" i="12"/>
  <c r="AA3" i="12"/>
  <c r="Z3" i="12"/>
  <c r="Y3" i="12"/>
  <c r="X3" i="12"/>
  <c r="W3" i="12"/>
  <c r="V3" i="12"/>
  <c r="U3" i="12"/>
  <c r="T3" i="12"/>
  <c r="S3" i="12"/>
  <c r="R3" i="12"/>
  <c r="Q3" i="12"/>
  <c r="F3" i="12"/>
  <c r="E3" i="12"/>
  <c r="D3" i="12"/>
  <c r="C3" i="12"/>
  <c r="B3" i="12"/>
  <c r="A3" i="12"/>
  <c r="F19" i="5"/>
  <c r="F18" i="5"/>
  <c r="F14" i="5"/>
  <c r="F9" i="5"/>
  <c r="F8" i="5"/>
  <c r="C14" i="5"/>
  <c r="C15" i="5"/>
  <c r="C18" i="5" s="1"/>
  <c r="J13" i="1"/>
  <c r="J14" i="1"/>
  <c r="J15" i="1"/>
  <c r="J16" i="1"/>
  <c r="J17" i="1"/>
  <c r="J12" i="1"/>
  <c r="I12" i="1"/>
  <c r="I13" i="1"/>
  <c r="I14" i="1"/>
  <c r="I15" i="1"/>
  <c r="I16" i="1"/>
  <c r="I17" i="1"/>
  <c r="H13" i="1"/>
  <c r="H14" i="1"/>
  <c r="H15" i="1"/>
  <c r="H16" i="1"/>
  <c r="H17" i="1"/>
  <c r="H12" i="1"/>
  <c r="C10" i="5" l="1"/>
  <c r="C9" i="5"/>
  <c r="C8" i="5"/>
  <c r="V3" i="11" l="1"/>
  <c r="V3" i="10"/>
  <c r="F7"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 Pablo Garzón Peraza</author>
  </authors>
  <commentList>
    <comment ref="C21" authorId="0" shapeId="0" xr:uid="{00000000-0006-0000-0400-000001000000}">
      <text>
        <r>
          <rPr>
            <b/>
            <sz val="9"/>
            <color indexed="81"/>
            <rFont val="Tahoma"/>
            <family val="2"/>
          </rPr>
          <t>Juan Pablo Garzón Peraza:</t>
        </r>
        <r>
          <rPr>
            <sz val="9"/>
            <color indexed="81"/>
            <rFont val="Tahoma"/>
            <family val="2"/>
          </rPr>
          <t xml:space="preserve">
Total de procesos terminados, sin importar la fecha de terminación</t>
        </r>
      </text>
    </comment>
  </commentList>
</comments>
</file>

<file path=xl/sharedStrings.xml><?xml version="1.0" encoding="utf-8"?>
<sst xmlns="http://schemas.openxmlformats.org/spreadsheetml/2006/main" count="241" uniqueCount="165">
  <si>
    <t>JEFE FINANCIERO</t>
  </si>
  <si>
    <t>JEFE JURÍDICO</t>
  </si>
  <si>
    <t>ENLACE DE PAGOS</t>
  </si>
  <si>
    <t>JEFE CONTROL INTERNO</t>
  </si>
  <si>
    <t>SECRETARIO TÉCNICO</t>
  </si>
  <si>
    <t>ADMINISTRADOR DE LA ENTIDAD</t>
  </si>
  <si>
    <t>FECHA CREACIÓN  EN EKOGUI</t>
  </si>
  <si>
    <t>NOMBRE</t>
  </si>
  <si>
    <t>Pagos</t>
  </si>
  <si>
    <t>Uso del sistema</t>
  </si>
  <si>
    <t>Plantilla de certificado de Control Interno</t>
  </si>
  <si>
    <t>Agencia Nacional de Defensa Jurídica del Estado</t>
  </si>
  <si>
    <t>Si</t>
  </si>
  <si>
    <t>No</t>
  </si>
  <si>
    <t>N/A</t>
  </si>
  <si>
    <t>ROL</t>
  </si>
  <si>
    <t>TIENE EL ROL</t>
  </si>
  <si>
    <t>FECHA ÚLTIMA CAPACITACIÓN</t>
  </si>
  <si>
    <t xml:space="preserve">CANTIDAD </t>
  </si>
  <si>
    <t>CANTIDAD DE ABOGADOS</t>
  </si>
  <si>
    <t>ABOGADOS CON PROCESOS ACTIVOS</t>
  </si>
  <si>
    <t>CANTIDAD DE ABOGADOS LITIGANDO</t>
  </si>
  <si>
    <t>ABOGADOS CREADOS EN EKOGUI ACTIVOS</t>
  </si>
  <si>
    <t>CANTIDAD</t>
  </si>
  <si>
    <t>ABOGADOS INACTIVOS</t>
  </si>
  <si>
    <t>Sin capacitación</t>
  </si>
  <si>
    <t>ABOGADOS CON CORREO ACTUALIZADO</t>
  </si>
  <si>
    <t>Cantidad de procesos de más de 33.000 SMMLV</t>
  </si>
  <si>
    <t>CANTIDAD DE PROCESOS ACTIVOS</t>
  </si>
  <si>
    <t>PROCESOS ACTIVOS REGISTRADOS EN EKOGUI</t>
  </si>
  <si>
    <t>PROCESOS SIN ABOGADO ASIGNADO</t>
  </si>
  <si>
    <t>PROCESOS</t>
  </si>
  <si>
    <t>PROCESOS ACTIVOS</t>
  </si>
  <si>
    <t>ACTUALIZACIÓN</t>
  </si>
  <si>
    <t>CALIFICACIÓN DE RIESGO</t>
  </si>
  <si>
    <t>PROCESOS ACTIVOS EN CALIDAD DEMANDADO</t>
  </si>
  <si>
    <t>PROCESOS SIN CALIFICACIÓN</t>
  </si>
  <si>
    <t>PROCESO ENTIDAD TERMINADOS</t>
  </si>
  <si>
    <t>ENTIDAD</t>
  </si>
  <si>
    <t>INFORMACIÓN USUARIOS</t>
  </si>
  <si>
    <t>Usuarios activos</t>
  </si>
  <si>
    <t>Nivel de capacitación</t>
  </si>
  <si>
    <t>Completitud de roles</t>
  </si>
  <si>
    <t>Procesos activos</t>
  </si>
  <si>
    <t>Procesos por abogado</t>
  </si>
  <si>
    <t>Porcentaje de registro</t>
  </si>
  <si>
    <t>Procesos arbitrales</t>
  </si>
  <si>
    <t>Procesos prejudiciales</t>
  </si>
  <si>
    <t>Actualización prejudiciales</t>
  </si>
  <si>
    <t>Pagos relacionados</t>
  </si>
  <si>
    <t>Uso del módulo pagos</t>
  </si>
  <si>
    <t>Actualización más de 33.000 SMMLV</t>
  </si>
  <si>
    <t>REGISTRO EN 2020</t>
  </si>
  <si>
    <t>REGISTRO EN 2019</t>
  </si>
  <si>
    <t>REGISTRO EN 2018 Y ANTERIORES</t>
  </si>
  <si>
    <t>TOTAL PREJUDICIALES ACTIVOS</t>
  </si>
  <si>
    <t>Prejudiciales</t>
  </si>
  <si>
    <t>TOTAL PREJUDICIALES ACTIVOS EN EKOGUI</t>
  </si>
  <si>
    <t>TOTAL PROCESOS TERMINADOS</t>
  </si>
  <si>
    <t>CANTIDAD PREJUDICIALES</t>
  </si>
  <si>
    <t>Procesos que efectivamente se encuentran activos</t>
  </si>
  <si>
    <t>Proceso que se encuentran terminados</t>
  </si>
  <si>
    <t>TERMINADOS EN EKOGUI</t>
  </si>
  <si>
    <t>PROCESOS TERMINADOS EN 2020</t>
  </si>
  <si>
    <t>PROCESOS ACTIVOS CON ESTADO TERMINADO*</t>
  </si>
  <si>
    <t xml:space="preserve">Procesos de más de 33.000 SMMLV con la pieza demanda </t>
  </si>
  <si>
    <t>Procesos de más de 33.000 SMMLV registrados en eKOGUI</t>
  </si>
  <si>
    <t>PROCESOS CON CALIFICACIÓN  EN 2020</t>
  </si>
  <si>
    <t>PROCESOS CON CALIFICACIÓN ANTERIOR A 2020</t>
  </si>
  <si>
    <t>PROBABILIDAD DE PERDER EL CASO ALTA</t>
  </si>
  <si>
    <t>PROBABILIDAD DE PERDER EL CASO MEDIA</t>
  </si>
  <si>
    <t>PROBABILIDAD DE PERDER EL CASO BAJA</t>
  </si>
  <si>
    <t>PROBABILIDAD DE PERDER EL CASO REMOTA</t>
  </si>
  <si>
    <t>CON PROVISIÓN IGUAL A CERO</t>
  </si>
  <si>
    <t>Procesos Judiciales</t>
  </si>
  <si>
    <t>TERMINADOS ÚLTIMA ACTUACIÓN EN 2020</t>
  </si>
  <si>
    <t>ARBITRAMENTOS</t>
  </si>
  <si>
    <t>ARBITRAMENTOS ACTIVOS</t>
  </si>
  <si>
    <t>ARBITRAMENTOS REGISTRADOS EN EKOGUI</t>
  </si>
  <si>
    <t>PAGOS</t>
  </si>
  <si>
    <t>Gestiona pagos en SIIF de MinHacienda</t>
  </si>
  <si>
    <t>Pagos enlazados</t>
  </si>
  <si>
    <t>Provisión incorrecta</t>
  </si>
  <si>
    <t>JUDICIALES</t>
  </si>
  <si>
    <t>PREJUDICIALES</t>
  </si>
  <si>
    <t>Plantilla de certificado de Control Interno eKOGUI</t>
  </si>
  <si>
    <t>REGISTRO EN 2019 Y ANTERIORES</t>
  </si>
  <si>
    <t>ACTUALIZADO</t>
  </si>
  <si>
    <t>Entre 21-03-2019 y 31-12-2019</t>
  </si>
  <si>
    <t>PROCESOS SIN ABOGADO ASIGNADO(1)</t>
  </si>
  <si>
    <t>(2) Con fecha de actuación en 2020</t>
  </si>
  <si>
    <t>PROCESOS ACTIVOS CON ESTADO TERMINADO(3)</t>
  </si>
  <si>
    <t>(4)Equivalente a un valor indexado de $28.967 millones</t>
  </si>
  <si>
    <t>Procesos de más de 33.000 SMMLV con la pieza demanda(5)</t>
  </si>
  <si>
    <t>(5) Puede ser remitida a la ANDJE o cargada en el sistema</t>
  </si>
  <si>
    <t>PROCESOS ANALIZADOS</t>
  </si>
  <si>
    <t>PROCESOS TERMINADOS CON EJECUTORIA</t>
  </si>
  <si>
    <t>PROCESOS DESFAVORABLES</t>
  </si>
  <si>
    <t>PROCESOS QUE GENERAN EROGACIÓN ECONÓMICA</t>
  </si>
  <si>
    <t>PROCESOS CON VALOR CONDENA MAYOR A CERO</t>
  </si>
  <si>
    <t>ARBITRAMENTOS TERMINADOS EN EKOGUI</t>
  </si>
  <si>
    <r>
      <t xml:space="preserve">Por favor seleccione la información que desea registrar, en cualquier momento puede visualizar los resultados de la información que haya registrado seleccionando la opción de </t>
    </r>
    <r>
      <rPr>
        <b/>
        <sz val="11"/>
        <color theme="1"/>
        <rFont val="Calibri"/>
        <family val="2"/>
        <scheme val="minor"/>
      </rPr>
      <t>Ver resultado</t>
    </r>
    <r>
      <rPr>
        <sz val="11"/>
        <color theme="1"/>
        <rFont val="Calibri"/>
        <family val="2"/>
        <scheme val="minor"/>
      </rPr>
      <t>.</t>
    </r>
  </si>
  <si>
    <t>OBSERVACIONES</t>
  </si>
  <si>
    <t>CONDENAS</t>
  </si>
  <si>
    <t>Observaciones</t>
  </si>
  <si>
    <t>Tiene información estudios</t>
  </si>
  <si>
    <t>Tienen información experiencia</t>
  </si>
  <si>
    <t>Tienen Información laboral</t>
  </si>
  <si>
    <t>INFORMACIÓN (1)</t>
  </si>
  <si>
    <t>Observaciones:</t>
  </si>
  <si>
    <t>Capacitaciones anteriores al 21-03-2019</t>
  </si>
  <si>
    <t>RETIRADOS EN LA ENTIDAD PRIMER SEMESTRE 2020</t>
  </si>
  <si>
    <t>INACTIVADOS EN EKOGUI PRIMER SEMESTRE 2020</t>
  </si>
  <si>
    <t>(1) Se visualiza en el detalle del abogado a la fecha de revisión</t>
  </si>
  <si>
    <t>Solamente se revisa que tenga registrada alguna información registrada</t>
  </si>
  <si>
    <t>PROVISIÓN CONTABLE (6)</t>
  </si>
  <si>
    <t>MAYORES A 33.000 SMMLV(4) ACTIVOS</t>
  </si>
  <si>
    <t>ÚLTIMA CAPACITACIÓN ABOGADOS ACTIVOS</t>
  </si>
  <si>
    <t>No Aplica</t>
  </si>
  <si>
    <t>Abogados al 31 de diciembre de 2020</t>
  </si>
  <si>
    <t>ABOGADOS ACTIVOS AL 31-12-2020</t>
  </si>
  <si>
    <t>USUARIOS ACTIVOS</t>
  </si>
  <si>
    <t>RETIRADOS EN LA ENTIDAD SEGUNDO SEMESTRE 2020</t>
  </si>
  <si>
    <t>INACTIVADOS EN EKOGUI SEGUNDO SEMESTRE 2020</t>
  </si>
  <si>
    <t>Indique la fecha en la que genera el reporte</t>
  </si>
  <si>
    <t>Posteriores al 01-01-2020</t>
  </si>
  <si>
    <t>PROCESOS ACTIVOS AL 31 DE DICIEMBRE DE 2020</t>
  </si>
  <si>
    <t>Fecha de diligenciamiento de plantilla</t>
  </si>
  <si>
    <t>PROCESOS TERMINADOS SEGUNDO SEMESTRE 2020</t>
  </si>
  <si>
    <t xml:space="preserve">PROCESO TERMINADOS AL 31 DE DICIEMBRE 2020 </t>
  </si>
  <si>
    <r>
      <t>(3)En el reporte de activos al 31 de diciembre verifique la columna</t>
    </r>
    <r>
      <rPr>
        <b/>
        <i/>
        <sz val="9"/>
        <color theme="1"/>
        <rFont val="Calibri"/>
        <family val="2"/>
        <scheme val="minor"/>
      </rPr>
      <t xml:space="preserve"> Estado General del proceso</t>
    </r>
  </si>
  <si>
    <t>(6) Solo se consideran los procesos activos - calidad demandado al 31 de diciembre de 2020 que tengan calificación de riesgo</t>
  </si>
  <si>
    <t>PROCESOS ACTIVOS EN CALIDAD DEMANDADO AL 31-12-2020</t>
  </si>
  <si>
    <t>PROCESOS CON CALIFICACIÓNSEGUNDO SEMESTRE 2020</t>
  </si>
  <si>
    <t>PROCESOS CON CALIFICACIÓN ANTERIOR A 30-06-2020</t>
  </si>
  <si>
    <t>PREJUDICIALES ACTIVOS AL 31-12-2020</t>
  </si>
  <si>
    <t>REGISTRO DESDE JULIO 1 DE 2020</t>
  </si>
  <si>
    <t>REGISTRO ENTRE 1 DE ENERO Y 30 DE JUNIO 2020</t>
  </si>
  <si>
    <t>TOTAL PREJUDICIALES TERMINADOS II SEM. 2020</t>
  </si>
  <si>
    <t>TERMINADOS ÚLTIMA ACTUACIÓN II SEM. 2020</t>
  </si>
  <si>
    <t>PREJUDICIALES TERMINADOS SEGUNDO SEMESTRE 2020</t>
  </si>
  <si>
    <t>ARBITRAMENTOS ACTIVOS AL 31-12-2020</t>
  </si>
  <si>
    <t>TOTAL ARBITRAMENTOS TERMINADOS  AL 31-12-2020</t>
  </si>
  <si>
    <t>Pagos enlazados al 31-12-2020</t>
  </si>
  <si>
    <t>Obs1</t>
  </si>
  <si>
    <t>Obs2</t>
  </si>
  <si>
    <t>Obs3</t>
  </si>
  <si>
    <t>Obs4</t>
  </si>
  <si>
    <t>Obs5</t>
  </si>
  <si>
    <t>Obs6</t>
  </si>
  <si>
    <t>Escriba la fecha de generación del reporte</t>
  </si>
  <si>
    <t>PROCESOS TERMINADOS DURANTE SEGUNDO SEMESTRE 2020</t>
  </si>
  <si>
    <t>TERMINADOS EN EKOGUI DURANTE SEGUNDO SEMESTRE 2020 (2)</t>
  </si>
  <si>
    <t>Nota 1</t>
  </si>
  <si>
    <t>LUIS FERNANDO TORRES RAMIREZ</t>
  </si>
  <si>
    <t>DANIEL ALFREDO MUÑOZ LOPEZ</t>
  </si>
  <si>
    <t>LILIANA MARIA DEL CARMEN CARDENAS VASQUEZ</t>
  </si>
  <si>
    <t>Nota 1: De acuerdo a lo informado por el Jefe Jurídico y Administrador del Sistema, "Respecto del perfil "Enlace de Pagos y Jefe Financiero", teniendo en cuenta lo indicado en la Circular Externa No.02 del 15 de junio de 2019 emitida por la ANDJE, solo debe habilitarse para las entidades que gestionan pagos a travez del rubro de sentencias y conciliaciones en el SIIF, en el caso del P.A. FONTUR no aplica ya que el Art. 2.9.1.1.3. del Decreto 1068 de 2015 no incluye al P.A. FONTUR dentro de las entidades que deben usar SIIF.</t>
  </si>
  <si>
    <t>NUBIA YANETH CORDOBA ZAMBRANO</t>
  </si>
  <si>
    <t>PATRIMONIO AUTONOMO FONDO NACIONAL DEL TURISMO - P.A. FONTUR</t>
  </si>
  <si>
    <t>Nota 1: La totalidad de los abogados que se encontraban litigando al 31/12/2020, se encontraban registrados en eKOGUI con su correo electronico actualizado.
Nota 2: Los ABOGADOS activos en eKOGUI que no se encuentran litigando cumplen funciones de apoyo, por ende, la diferencia NO corresponde a abogados desactualizados o que deban ser inactivados en el sistema.</t>
  </si>
  <si>
    <t>Nota 1: La fuente de información oficial de las conciliaciones Prejudiciales es eKOGUI
Nota 2: El proceso No. 1457134 presenta actuaciones desde el 1 de septiembre de 2020 actualizadas hasta el 14 de enero de 2021, este proceso se terminó el 30 de noviembre de 2020 cuya ultima actuación fue "CONCILIACION EXTRAJUDICIAL FALLIDA"</t>
  </si>
  <si>
    <t>Nota 1: La fuente de información oficial de las conciliaciones Prejudiciales es eKOGUI</t>
  </si>
  <si>
    <t>De acuerdo a lo informado por el Jefe Jurídico, el PA FONTUR, no se encuentra relacionado en el artículo 2.9.1.1.3 del Decreto 1068 de 2015, que establece que entidades están a usar el SIIF Nación.</t>
  </si>
  <si>
    <t>Nota 1. La fuente de información oficial de los procesos judiciales del P.A. FONTUR es el sistema eKOGUI
Nota 2: El proceso cuya calificación de riesgo fue efectuada antes del 30 de junio de 2020, corresponde al proceso 1129552 cuyo demandante es el CONSORCIO AAC ARISTA SAS y abogado de la entidad asignado es el Dr. JUAN PABLO ALVAREZ CANDAMIL, el cual fue actualizado el 26 de marzo de 2021.
Nota 3: El proceso con probabilidad ALTA que presenta una provisión contable igual a cero corresponde al proceso 1102298 cuyo demandante es CONCESIONARIA VIAL DE COLOMBIA SAS y abogado de la entidad asignado es el Dr. RAMIRO RODRIGUEZ LOPEZ con un valor indexado de pretenciones de $46.958.312,25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</si>
</sst>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6"/>
      <color theme="1"/>
      <name val="Calibri"/>
      <family val="2"/>
      <scheme val="minor"/>
    </font>
    <font>
      <sz val="11"/>
      <color theme="3"/>
      <name val="Calibri"/>
      <family val="2"/>
      <scheme val="minor"/>
    </font>
    <font>
      <b/>
      <sz val="18"/>
      <color theme="3"/>
      <name val="Calibri"/>
      <family val="2"/>
      <scheme val="minor"/>
    </font>
    <font>
      <i/>
      <sz val="9"/>
      <color theme="1"/>
      <name val="Calibri"/>
      <family val="2"/>
      <scheme val="minor"/>
    </font>
    <font>
      <b/>
      <i/>
      <sz val="9"/>
      <color theme="1"/>
      <name val="Calibri"/>
      <family val="2"/>
      <scheme val="minor"/>
    </font>
    <font>
      <b/>
      <sz val="18"/>
      <color theme="1"/>
      <name val="Calibri"/>
      <family val="2"/>
      <scheme val="minor"/>
    </font>
    <font>
      <sz val="9"/>
      <color indexed="81"/>
      <name val="Tahoma"/>
      <family val="2"/>
    </font>
    <font>
      <b/>
      <sz val="9"/>
      <color indexed="81"/>
      <name val="Tahoma"/>
      <family val="2"/>
    </font>
  </fonts>
  <fills count="4">
    <fill>
      <patternFill patternType="none"/>
    </fill>
    <fill>
      <patternFill patternType="gray125"/>
    </fill>
    <fill>
      <patternFill patternType="solid">
        <fgColor theme="0"/>
        <bgColor indexed="64"/>
      </patternFill>
    </fill>
    <fill>
      <patternFill patternType="solid">
        <fgColor theme="3"/>
        <bgColor indexed="64"/>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132">
    <xf numFmtId="0" fontId="0" fillId="0" borderId="0" xfId="0"/>
    <xf numFmtId="0" fontId="0" fillId="2" borderId="0" xfId="0" applyFill="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0" fontId="0" fillId="2" borderId="1" xfId="0" applyFill="1" applyBorder="1" applyAlignment="1"/>
    <xf numFmtId="0" fontId="0" fillId="2" borderId="2" xfId="0" applyFill="1" applyBorder="1" applyAlignment="1"/>
    <xf numFmtId="0" fontId="0" fillId="2" borderId="3" xfId="0" applyFill="1" applyBorder="1" applyAlignment="1"/>
    <xf numFmtId="0" fontId="0" fillId="2" borderId="4" xfId="0" applyFill="1" applyBorder="1"/>
    <xf numFmtId="0" fontId="0" fillId="2" borderId="0"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2" fillId="3" borderId="10" xfId="0" applyFont="1" applyFill="1" applyBorder="1" applyAlignment="1">
      <alignment horizontal="center"/>
    </xf>
    <xf numFmtId="0" fontId="2" fillId="3" borderId="9" xfId="0" applyFont="1" applyFill="1" applyBorder="1" applyAlignment="1">
      <alignment horizontal="center"/>
    </xf>
    <xf numFmtId="0" fontId="2" fillId="3" borderId="9" xfId="0" applyFont="1" applyFill="1" applyBorder="1"/>
    <xf numFmtId="0" fontId="2" fillId="3" borderId="11" xfId="0" applyFont="1" applyFill="1" applyBorder="1" applyAlignment="1">
      <alignment horizontal="center"/>
    </xf>
    <xf numFmtId="0" fontId="7" fillId="2" borderId="0" xfId="0" applyFont="1" applyFill="1" applyBorder="1" applyAlignment="1"/>
    <xf numFmtId="0" fontId="0" fillId="2" borderId="0" xfId="0" applyFill="1" applyBorder="1" applyAlignment="1"/>
    <xf numFmtId="0" fontId="5" fillId="3" borderId="0" xfId="0" applyFont="1" applyFill="1"/>
    <xf numFmtId="0" fontId="0" fillId="2" borderId="1" xfId="0" applyFill="1" applyBorder="1"/>
    <xf numFmtId="0" fontId="0" fillId="2" borderId="2" xfId="0" applyFill="1" applyBorder="1"/>
    <xf numFmtId="0" fontId="0" fillId="2" borderId="3" xfId="0" applyFill="1" applyBorder="1"/>
    <xf numFmtId="0" fontId="0" fillId="2" borderId="0" xfId="0" applyFill="1" applyBorder="1" applyAlignment="1">
      <alignment vertical="center" wrapText="1"/>
    </xf>
    <xf numFmtId="0" fontId="0" fillId="2" borderId="5" xfId="0" applyFill="1" applyBorder="1" applyAlignment="1">
      <alignment vertical="center" wrapText="1"/>
    </xf>
    <xf numFmtId="0" fontId="9" fillId="2" borderId="0" xfId="0" applyFont="1" applyFill="1" applyBorder="1" applyAlignment="1">
      <alignment vertical="center"/>
    </xf>
    <xf numFmtId="0" fontId="9" fillId="2" borderId="0" xfId="0" applyFont="1" applyFill="1" applyBorder="1" applyAlignment="1"/>
    <xf numFmtId="0" fontId="0" fillId="2" borderId="9" xfId="0" applyFill="1" applyBorder="1" applyAlignment="1">
      <alignment vertical="center" wrapText="1"/>
    </xf>
    <xf numFmtId="0" fontId="2" fillId="3" borderId="19" xfId="0" applyFont="1" applyFill="1" applyBorder="1"/>
    <xf numFmtId="0" fontId="10" fillId="2" borderId="0" xfId="0" applyFont="1" applyFill="1"/>
    <xf numFmtId="0" fontId="2" fillId="3" borderId="9" xfId="0" applyFont="1" applyFill="1" applyBorder="1" applyAlignment="1">
      <alignment vertical="center"/>
    </xf>
    <xf numFmtId="0" fontId="2" fillId="3" borderId="9" xfId="0" applyFont="1" applyFill="1" applyBorder="1" applyAlignment="1">
      <alignment horizontal="center" vertical="center" wrapText="1"/>
    </xf>
    <xf numFmtId="0" fontId="12" fillId="0" borderId="0" xfId="0" applyFont="1" applyBorder="1" applyAlignment="1">
      <alignment horizontal="center"/>
    </xf>
    <xf numFmtId="0" fontId="5" fillId="2" borderId="0" xfId="0" applyFont="1" applyFill="1"/>
    <xf numFmtId="0" fontId="0" fillId="0" borderId="9" xfId="0" applyBorder="1"/>
    <xf numFmtId="0" fontId="3" fillId="0" borderId="0" xfId="0" applyFont="1"/>
    <xf numFmtId="9" fontId="0" fillId="0" borderId="9" xfId="1" applyFont="1" applyBorder="1"/>
    <xf numFmtId="0" fontId="0" fillId="0" borderId="0" xfId="0" applyBorder="1" applyAlignment="1"/>
    <xf numFmtId="0" fontId="6" fillId="0" borderId="0" xfId="0" applyFont="1" applyBorder="1" applyAlignment="1"/>
    <xf numFmtId="0" fontId="6" fillId="0" borderId="5" xfId="0" applyFont="1" applyBorder="1" applyAlignment="1"/>
    <xf numFmtId="14" fontId="0" fillId="2" borderId="0" xfId="0" applyNumberFormat="1" applyFill="1"/>
    <xf numFmtId="0" fontId="0" fillId="0" borderId="9" xfId="0" applyFill="1" applyBorder="1"/>
    <xf numFmtId="0" fontId="2" fillId="3" borderId="9" xfId="0" applyFont="1" applyFill="1" applyBorder="1" applyAlignment="1">
      <alignment horizontal="center" vertical="center"/>
    </xf>
    <xf numFmtId="0" fontId="0" fillId="0" borderId="16" xfId="0" applyBorder="1"/>
    <xf numFmtId="0" fontId="10" fillId="0" borderId="15" xfId="0" applyFont="1" applyBorder="1"/>
    <xf numFmtId="0" fontId="10" fillId="2" borderId="17" xfId="0" applyFont="1" applyFill="1" applyBorder="1"/>
    <xf numFmtId="0" fontId="0" fillId="2" borderId="18" xfId="0" applyFill="1" applyBorder="1"/>
    <xf numFmtId="0" fontId="0" fillId="2" borderId="11" xfId="0" applyFill="1" applyBorder="1" applyProtection="1">
      <protection hidden="1"/>
    </xf>
    <xf numFmtId="0" fontId="0" fillId="2" borderId="9" xfId="0" applyFill="1" applyBorder="1" applyProtection="1">
      <protection locked="0"/>
    </xf>
    <xf numFmtId="0" fontId="0" fillId="2" borderId="12" xfId="0" applyFill="1" applyBorder="1" applyProtection="1">
      <protection locked="0"/>
    </xf>
    <xf numFmtId="14" fontId="0" fillId="2" borderId="12" xfId="0" applyNumberFormat="1" applyFill="1" applyBorder="1" applyProtection="1">
      <protection locked="0"/>
    </xf>
    <xf numFmtId="14" fontId="0" fillId="2" borderId="9" xfId="0" applyNumberFormat="1" applyFill="1" applyBorder="1" applyProtection="1">
      <protection locked="0"/>
    </xf>
    <xf numFmtId="0" fontId="0" fillId="2" borderId="0" xfId="0" applyFill="1" applyBorder="1" applyProtection="1">
      <protection locked="0"/>
    </xf>
    <xf numFmtId="0" fontId="0" fillId="2" borderId="9" xfId="0" applyFill="1" applyBorder="1" applyAlignment="1" applyProtection="1">
      <protection locked="0"/>
    </xf>
    <xf numFmtId="0" fontId="0" fillId="0" borderId="9" xfId="0" applyBorder="1" applyProtection="1">
      <protection locked="0"/>
    </xf>
    <xf numFmtId="0" fontId="0" fillId="0" borderId="0" xfId="0" applyBorder="1" applyProtection="1">
      <protection locked="0"/>
    </xf>
    <xf numFmtId="0" fontId="4" fillId="2" borderId="0" xfId="0" applyFont="1" applyFill="1" applyBorder="1"/>
    <xf numFmtId="0" fontId="4" fillId="0" borderId="0" xfId="0" applyFont="1"/>
    <xf numFmtId="0" fontId="4" fillId="2" borderId="0" xfId="0" applyFont="1" applyFill="1"/>
    <xf numFmtId="0" fontId="0" fillId="2" borderId="9" xfId="0" applyFill="1" applyBorder="1" applyAlignment="1">
      <alignment vertical="center"/>
    </xf>
    <xf numFmtId="0" fontId="0" fillId="2" borderId="9" xfId="0" applyFill="1" applyBorder="1" applyAlignment="1" applyProtection="1">
      <alignment vertical="center"/>
      <protection locked="0"/>
    </xf>
    <xf numFmtId="0" fontId="0" fillId="2" borderId="0" xfId="0" applyFill="1" applyBorder="1" applyAlignment="1">
      <alignment wrapText="1"/>
    </xf>
    <xf numFmtId="0" fontId="0" fillId="0" borderId="9" xfId="0" applyBorder="1" applyAlignment="1">
      <alignment horizontal="center"/>
    </xf>
    <xf numFmtId="0" fontId="0" fillId="2" borderId="22" xfId="0" applyFill="1" applyBorder="1" applyAlignment="1">
      <alignment horizontal="center" vertical="center"/>
    </xf>
    <xf numFmtId="0" fontId="0" fillId="2" borderId="28" xfId="0" applyFill="1" applyBorder="1"/>
    <xf numFmtId="0" fontId="0" fillId="2" borderId="28" xfId="0" applyFill="1" applyBorder="1" applyProtection="1">
      <protection locked="0"/>
    </xf>
    <xf numFmtId="0" fontId="0" fillId="2" borderId="0" xfId="0" applyFill="1" applyBorder="1" applyAlignment="1" applyProtection="1">
      <protection locked="0"/>
    </xf>
    <xf numFmtId="0" fontId="0" fillId="2" borderId="13" xfId="0" applyFill="1" applyBorder="1" applyAlignment="1">
      <alignment wrapText="1"/>
    </xf>
    <xf numFmtId="0" fontId="0" fillId="2" borderId="14" xfId="0" applyFill="1" applyBorder="1" applyAlignment="1">
      <alignment wrapText="1"/>
    </xf>
    <xf numFmtId="0" fontId="0" fillId="2" borderId="17" xfId="0" applyFill="1" applyBorder="1" applyAlignment="1">
      <alignment wrapText="1"/>
    </xf>
    <xf numFmtId="0" fontId="0" fillId="2" borderId="18" xfId="0" applyFill="1" applyBorder="1" applyAlignment="1">
      <alignment wrapText="1"/>
    </xf>
    <xf numFmtId="0" fontId="10" fillId="2" borderId="21" xfId="0" applyFont="1" applyFill="1" applyBorder="1" applyAlignment="1">
      <alignment wrapText="1"/>
    </xf>
    <xf numFmtId="14" fontId="0" fillId="2" borderId="27" xfId="0" applyNumberFormat="1" applyFill="1" applyBorder="1" applyProtection="1">
      <protection locked="0"/>
    </xf>
    <xf numFmtId="14" fontId="5" fillId="2" borderId="5" xfId="0" applyNumberFormat="1" applyFont="1" applyFill="1" applyBorder="1"/>
    <xf numFmtId="0" fontId="12" fillId="0" borderId="4" xfId="0" applyFont="1" applyBorder="1" applyAlignment="1">
      <alignment horizontal="center"/>
    </xf>
    <xf numFmtId="0" fontId="12" fillId="0" borderId="0" xfId="0" applyFont="1" applyBorder="1" applyAlignment="1">
      <alignment horizontal="center"/>
    </xf>
    <xf numFmtId="0" fontId="12" fillId="0" borderId="5" xfId="0" applyFont="1" applyBorder="1" applyAlignment="1">
      <alignment horizontal="center"/>
    </xf>
    <xf numFmtId="0" fontId="0" fillId="0" borderId="0" xfId="0" applyBorder="1" applyAlignment="1">
      <alignment horizontal="left" wrapText="1"/>
    </xf>
    <xf numFmtId="0" fontId="7" fillId="2" borderId="4" xfId="0" applyFont="1" applyFill="1" applyBorder="1" applyAlignment="1">
      <alignment horizontal="center"/>
    </xf>
    <xf numFmtId="0" fontId="7" fillId="2" borderId="0" xfId="0" applyFont="1" applyFill="1" applyBorder="1" applyAlignment="1">
      <alignment horizontal="center"/>
    </xf>
    <xf numFmtId="0" fontId="7" fillId="2" borderId="5" xfId="0" applyFont="1" applyFill="1" applyBorder="1" applyAlignment="1">
      <alignment horizontal="center"/>
    </xf>
    <xf numFmtId="0" fontId="0" fillId="2" borderId="23" xfId="0" applyFill="1" applyBorder="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0" fillId="2" borderId="25" xfId="0" applyFill="1" applyBorder="1" applyAlignment="1">
      <alignment horizontal="center"/>
    </xf>
    <xf numFmtId="0" fontId="0" fillId="2" borderId="26" xfId="0" applyFill="1" applyBorder="1" applyAlignment="1">
      <alignment horizontal="center"/>
    </xf>
    <xf numFmtId="0" fontId="8" fillId="2" borderId="13"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0" fillId="2" borderId="1" xfId="0" applyFill="1" applyBorder="1" applyAlignment="1" applyProtection="1">
      <alignment horizontal="left" vertical="top" wrapText="1"/>
      <protection locked="0"/>
    </xf>
    <xf numFmtId="0" fontId="0" fillId="2" borderId="2"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2" borderId="4" xfId="0" applyFill="1" applyBorder="1" applyAlignment="1" applyProtection="1">
      <alignment horizontal="left" vertical="top" wrapText="1"/>
      <protection locked="0"/>
    </xf>
    <xf numFmtId="0" fontId="0" fillId="2" borderId="0" xfId="0" applyFill="1" applyBorder="1" applyAlignment="1" applyProtection="1">
      <alignment horizontal="left" vertical="top" wrapText="1"/>
      <protection locked="0"/>
    </xf>
    <xf numFmtId="0" fontId="0" fillId="2" borderId="5" xfId="0" applyFill="1" applyBorder="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9" fillId="2" borderId="0" xfId="0" applyFont="1" applyFill="1" applyBorder="1" applyAlignment="1">
      <alignment horizontal="center" vertical="center"/>
    </xf>
    <xf numFmtId="0" fontId="0" fillId="2" borderId="21" xfId="0" applyFill="1" applyBorder="1" applyAlignment="1">
      <alignment horizontal="left" wrapText="1"/>
    </xf>
    <xf numFmtId="0" fontId="0" fillId="0" borderId="0" xfId="0" applyBorder="1" applyAlignment="1">
      <alignment horizontal="center"/>
    </xf>
    <xf numFmtId="0" fontId="0" fillId="0" borderId="1"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4" fillId="2" borderId="1" xfId="0" applyFont="1" applyFill="1" applyBorder="1" applyAlignment="1" applyProtection="1">
      <alignment horizontal="left" vertical="top" wrapText="1"/>
      <protection locked="0"/>
    </xf>
    <xf numFmtId="0" fontId="4" fillId="2" borderId="2" xfId="0" applyFont="1" applyFill="1" applyBorder="1" applyAlignment="1" applyProtection="1">
      <alignment horizontal="left" vertical="top" wrapText="1"/>
      <protection locked="0"/>
    </xf>
    <xf numFmtId="0" fontId="4" fillId="2" borderId="3" xfId="0" applyFont="1" applyFill="1" applyBorder="1" applyAlignment="1" applyProtection="1">
      <alignment horizontal="left" vertical="top" wrapText="1"/>
      <protection locked="0"/>
    </xf>
    <xf numFmtId="0" fontId="4" fillId="2" borderId="4" xfId="0" applyFont="1" applyFill="1" applyBorder="1" applyAlignment="1" applyProtection="1">
      <alignment horizontal="left" vertical="top" wrapText="1"/>
      <protection locked="0"/>
    </xf>
    <xf numFmtId="0" fontId="4" fillId="2" borderId="0" xfId="0" applyFont="1" applyFill="1" applyBorder="1" applyAlignment="1" applyProtection="1">
      <alignment horizontal="left" vertical="top" wrapText="1"/>
      <protection locked="0"/>
    </xf>
    <xf numFmtId="0" fontId="4" fillId="2" borderId="5" xfId="0" applyFont="1" applyFill="1" applyBorder="1" applyAlignment="1" applyProtection="1">
      <alignment horizontal="left" vertical="top" wrapText="1"/>
      <protection locked="0"/>
    </xf>
    <xf numFmtId="0" fontId="4" fillId="2" borderId="6" xfId="0" applyFont="1" applyFill="1" applyBorder="1" applyAlignment="1" applyProtection="1">
      <alignment horizontal="left" vertical="top" wrapText="1"/>
      <protection locked="0"/>
    </xf>
    <xf numFmtId="0" fontId="4" fillId="2" borderId="7" xfId="0" applyFont="1" applyFill="1" applyBorder="1" applyAlignment="1" applyProtection="1">
      <alignment horizontal="left" vertical="top" wrapText="1"/>
      <protection locked="0"/>
    </xf>
    <xf numFmtId="0" fontId="4" fillId="2" borderId="8" xfId="0" applyFont="1" applyFill="1" applyBorder="1" applyAlignment="1" applyProtection="1">
      <alignment horizontal="left" vertical="top" wrapText="1"/>
      <protection locked="0"/>
    </xf>
    <xf numFmtId="0" fontId="0" fillId="0" borderId="20" xfId="0" applyBorder="1" applyAlignment="1" applyProtection="1">
      <alignment horizontal="center"/>
      <protection locked="0"/>
    </xf>
    <xf numFmtId="0" fontId="6" fillId="0" borderId="0" xfId="0" applyFont="1" applyBorder="1" applyAlignment="1">
      <alignment horizontal="center"/>
    </xf>
    <xf numFmtId="0" fontId="0" fillId="0" borderId="0"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Resumen general'!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USUARIOS!A1"/></Relationships>
</file>

<file path=xl/drawings/_rels/drawing2.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Principal!A1"/></Relationships>
</file>

<file path=xl/drawings/_rels/drawing3.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4.xml.rels><?xml version="1.0" encoding="UTF-8" standalone="yes"?>
<Relationships xmlns="http://schemas.openxmlformats.org/package/2006/relationships"><Relationship Id="rId3" Type="http://schemas.openxmlformats.org/officeDocument/2006/relationships/hyperlink" Target="#ABOGADO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5.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ABOGADO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6.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BOGAD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7.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8.xml.rels><?xml version="1.0" encoding="UTF-8" standalone="yes"?>
<Relationships xmlns="http://schemas.openxmlformats.org/package/2006/relationships"><Relationship Id="rId1" Type="http://schemas.openxmlformats.org/officeDocument/2006/relationships/hyperlink" Target="#Principal!A1"/></Relationships>
</file>

<file path=xl/drawings/drawing1.xml><?xml version="1.0" encoding="utf-8"?>
<xdr:wsDr xmlns:xdr="http://schemas.openxmlformats.org/drawingml/2006/spreadsheetDrawing" xmlns:a="http://schemas.openxmlformats.org/drawingml/2006/main">
  <xdr:twoCellAnchor>
    <xdr:from>
      <xdr:col>7</xdr:col>
      <xdr:colOff>57149</xdr:colOff>
      <xdr:row>11</xdr:row>
      <xdr:rowOff>152399</xdr:rowOff>
    </xdr:from>
    <xdr:to>
      <xdr:col>9</xdr:col>
      <xdr:colOff>333149</xdr:colOff>
      <xdr:row>14</xdr:row>
      <xdr:rowOff>12899</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016372F7-FB45-41D9-9DAD-AD321D2DD2BC}"/>
            </a:ext>
          </a:extLst>
        </xdr:cNvPr>
        <xdr:cNvSpPr/>
      </xdr:nvSpPr>
      <xdr:spPr>
        <a:xfrm>
          <a:off x="5391149" y="235267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1</xdr:col>
      <xdr:colOff>609599</xdr:colOff>
      <xdr:row>12</xdr:row>
      <xdr:rowOff>9524</xdr:rowOff>
    </xdr:from>
    <xdr:to>
      <xdr:col>4</xdr:col>
      <xdr:colOff>123599</xdr:colOff>
      <xdr:row>14</xdr:row>
      <xdr:rowOff>60524</xdr:rowOff>
    </xdr:to>
    <xdr:sp macro="" textlink="">
      <xdr:nvSpPr>
        <xdr:cNvPr id="4" name="Rectángulo: esquinas redondeadas 3">
          <a:hlinkClick xmlns:r="http://schemas.openxmlformats.org/officeDocument/2006/relationships" r:id="rId2"/>
          <a:extLst>
            <a:ext uri="{FF2B5EF4-FFF2-40B4-BE49-F238E27FC236}">
              <a16:creationId xmlns:a16="http://schemas.microsoft.com/office/drawing/2014/main" id="{94357569-C71E-4747-A766-4B3852BF2112}"/>
            </a:ext>
          </a:extLst>
        </xdr:cNvPr>
        <xdr:cNvSpPr/>
      </xdr:nvSpPr>
      <xdr:spPr>
        <a:xfrm>
          <a:off x="1371599" y="24002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7</xdr:col>
      <xdr:colOff>57149</xdr:colOff>
      <xdr:row>8</xdr:row>
      <xdr:rowOff>161924</xdr:rowOff>
    </xdr:from>
    <xdr:to>
      <xdr:col>9</xdr:col>
      <xdr:colOff>333149</xdr:colOff>
      <xdr:row>11</xdr:row>
      <xdr:rowOff>22424</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0C7F8B5F-B37F-4E2E-AED1-07C4D620A95B}"/>
            </a:ext>
          </a:extLst>
        </xdr:cNvPr>
        <xdr:cNvSpPr/>
      </xdr:nvSpPr>
      <xdr:spPr>
        <a:xfrm>
          <a:off x="539114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Procesos</a:t>
          </a:r>
          <a:r>
            <a:rPr lang="es-CO" sz="1400" baseline="0">
              <a:solidFill>
                <a:schemeClr val="tx1"/>
              </a:solidFill>
            </a:rPr>
            <a:t> judiciales</a:t>
          </a:r>
          <a:endParaRPr lang="es-CO" sz="1400">
            <a:solidFill>
              <a:schemeClr val="tx1"/>
            </a:solidFill>
          </a:endParaRPr>
        </a:p>
      </xdr:txBody>
    </xdr:sp>
    <xdr:clientData/>
  </xdr:twoCellAnchor>
  <xdr:twoCellAnchor>
    <xdr:from>
      <xdr:col>1</xdr:col>
      <xdr:colOff>647699</xdr:colOff>
      <xdr:row>8</xdr:row>
      <xdr:rowOff>161924</xdr:rowOff>
    </xdr:from>
    <xdr:to>
      <xdr:col>4</xdr:col>
      <xdr:colOff>161699</xdr:colOff>
      <xdr:row>11</xdr:row>
      <xdr:rowOff>22424</xdr:rowOff>
    </xdr:to>
    <xdr:sp macro="" textlink="">
      <xdr:nvSpPr>
        <xdr:cNvPr id="6" name="Rectángulo: esquinas redondeadas 5">
          <a:hlinkClick xmlns:r="http://schemas.openxmlformats.org/officeDocument/2006/relationships" r:id="rId4"/>
          <a:extLst>
            <a:ext uri="{FF2B5EF4-FFF2-40B4-BE49-F238E27FC236}">
              <a16:creationId xmlns:a16="http://schemas.microsoft.com/office/drawing/2014/main" id="{3EB68510-7856-4F2D-832E-509E3EDFB416}"/>
            </a:ext>
          </a:extLst>
        </xdr:cNvPr>
        <xdr:cNvSpPr/>
      </xdr:nvSpPr>
      <xdr:spPr>
        <a:xfrm>
          <a:off x="140969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4</xdr:col>
      <xdr:colOff>352424</xdr:colOff>
      <xdr:row>8</xdr:row>
      <xdr:rowOff>171449</xdr:rowOff>
    </xdr:from>
    <xdr:to>
      <xdr:col>6</xdr:col>
      <xdr:colOff>628424</xdr:colOff>
      <xdr:row>11</xdr:row>
      <xdr:rowOff>31949</xdr:rowOff>
    </xdr:to>
    <xdr:sp macro="" textlink="">
      <xdr:nvSpPr>
        <xdr:cNvPr id="7" name="Rectángulo: esquinas redondeadas 6">
          <a:hlinkClick xmlns:r="http://schemas.openxmlformats.org/officeDocument/2006/relationships" r:id="rId5"/>
          <a:extLst>
            <a:ext uri="{FF2B5EF4-FFF2-40B4-BE49-F238E27FC236}">
              <a16:creationId xmlns:a16="http://schemas.microsoft.com/office/drawing/2014/main" id="{6A87C818-C2AA-497F-8873-0E388CF3AE51}"/>
            </a:ext>
          </a:extLst>
        </xdr:cNvPr>
        <xdr:cNvSpPr/>
      </xdr:nvSpPr>
      <xdr:spPr>
        <a:xfrm>
          <a:off x="3400424" y="18002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333374</xdr:colOff>
      <xdr:row>11</xdr:row>
      <xdr:rowOff>171449</xdr:rowOff>
    </xdr:from>
    <xdr:to>
      <xdr:col>6</xdr:col>
      <xdr:colOff>609374</xdr:colOff>
      <xdr:row>14</xdr:row>
      <xdr:rowOff>31949</xdr:rowOff>
    </xdr:to>
    <xdr:sp macro="" textlink="">
      <xdr:nvSpPr>
        <xdr:cNvPr id="9" name="Rectángulo: esquinas redondeadas 8">
          <a:hlinkClick xmlns:r="http://schemas.openxmlformats.org/officeDocument/2006/relationships" r:id="rId6"/>
          <a:extLst>
            <a:ext uri="{FF2B5EF4-FFF2-40B4-BE49-F238E27FC236}">
              <a16:creationId xmlns:a16="http://schemas.microsoft.com/office/drawing/2014/main" id="{D4429412-385D-49D3-84EB-BC4DF5A45465}"/>
            </a:ext>
          </a:extLst>
        </xdr:cNvPr>
        <xdr:cNvSpPr/>
      </xdr:nvSpPr>
      <xdr:spPr>
        <a:xfrm>
          <a:off x="3381374" y="23717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twoCellAnchor>
    <xdr:from>
      <xdr:col>11</xdr:col>
      <xdr:colOff>19049</xdr:colOff>
      <xdr:row>10</xdr:row>
      <xdr:rowOff>9524</xdr:rowOff>
    </xdr:from>
    <xdr:to>
      <xdr:col>13</xdr:col>
      <xdr:colOff>295049</xdr:colOff>
      <xdr:row>12</xdr:row>
      <xdr:rowOff>60524</xdr:rowOff>
    </xdr:to>
    <xdr:sp macro="" textlink="">
      <xdr:nvSpPr>
        <xdr:cNvPr id="10" name="Rectángulo: esquinas redondeadas 9">
          <a:hlinkClick xmlns:r="http://schemas.openxmlformats.org/officeDocument/2006/relationships" r:id="rId7"/>
          <a:extLst>
            <a:ext uri="{FF2B5EF4-FFF2-40B4-BE49-F238E27FC236}">
              <a16:creationId xmlns:a16="http://schemas.microsoft.com/office/drawing/2014/main" id="{E8819747-9B47-4905-B7B6-1CC75364363A}"/>
            </a:ext>
          </a:extLst>
        </xdr:cNvPr>
        <xdr:cNvSpPr/>
      </xdr:nvSpPr>
      <xdr:spPr>
        <a:xfrm>
          <a:off x="8401049" y="2019299"/>
          <a:ext cx="1800000" cy="4320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t>Ver resultado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95250</xdr:colOff>
      <xdr:row>1</xdr:row>
      <xdr:rowOff>85725</xdr:rowOff>
    </xdr:from>
    <xdr:to>
      <xdr:col>4</xdr:col>
      <xdr:colOff>1535250</xdr:colOff>
      <xdr:row>3</xdr:row>
      <xdr:rowOff>50325</xdr:rowOff>
    </xdr:to>
    <xdr:sp macro="" textlink="">
      <xdr:nvSpPr>
        <xdr:cNvPr id="8" name="Rectángulo: esquinas redondeadas 7">
          <a:hlinkClick xmlns:r="http://schemas.openxmlformats.org/officeDocument/2006/relationships" r:id="rId1"/>
          <a:extLst>
            <a:ext uri="{FF2B5EF4-FFF2-40B4-BE49-F238E27FC236}">
              <a16:creationId xmlns:a16="http://schemas.microsoft.com/office/drawing/2014/main" id="{C34AF220-CE73-4F1F-AAAF-03B93BBF3C8A}"/>
            </a:ext>
          </a:extLst>
        </xdr:cNvPr>
        <xdr:cNvSpPr/>
      </xdr:nvSpPr>
      <xdr:spPr>
        <a:xfrm>
          <a:off x="55816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1695450</xdr:colOff>
      <xdr:row>1</xdr:row>
      <xdr:rowOff>85725</xdr:rowOff>
    </xdr:from>
    <xdr:to>
      <xdr:col>4</xdr:col>
      <xdr:colOff>3135450</xdr:colOff>
      <xdr:row>3</xdr:row>
      <xdr:rowOff>50325</xdr:rowOff>
    </xdr:to>
    <xdr:sp macro="" textlink="">
      <xdr:nvSpPr>
        <xdr:cNvPr id="9" name="Rectángulo: esquinas redondeadas 8">
          <a:hlinkClick xmlns:r="http://schemas.openxmlformats.org/officeDocument/2006/relationships" r:id="rId2"/>
          <a:extLst>
            <a:ext uri="{FF2B5EF4-FFF2-40B4-BE49-F238E27FC236}">
              <a16:creationId xmlns:a16="http://schemas.microsoft.com/office/drawing/2014/main" id="{9B57F36E-CDBC-4D62-9F51-AE2ADA5D60BC}"/>
            </a:ext>
          </a:extLst>
        </xdr:cNvPr>
        <xdr:cNvSpPr/>
      </xdr:nvSpPr>
      <xdr:spPr>
        <a:xfrm>
          <a:off x="71818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1</xdr:col>
      <xdr:colOff>1609725</xdr:colOff>
      <xdr:row>1</xdr:row>
      <xdr:rowOff>85725</xdr:rowOff>
    </xdr:from>
    <xdr:to>
      <xdr:col>3</xdr:col>
      <xdr:colOff>154125</xdr:colOff>
      <xdr:row>3</xdr:row>
      <xdr:rowOff>50325</xdr:rowOff>
    </xdr:to>
    <xdr:sp macro="" textlink="">
      <xdr:nvSpPr>
        <xdr:cNvPr id="10" name="Rectángulo: esquinas redondeadas 9">
          <a:hlinkClick xmlns:r="http://schemas.openxmlformats.org/officeDocument/2006/relationships" r:id="rId3"/>
          <a:extLst>
            <a:ext uri="{FF2B5EF4-FFF2-40B4-BE49-F238E27FC236}">
              <a16:creationId xmlns:a16="http://schemas.microsoft.com/office/drawing/2014/main" id="{266637D4-7F2F-4052-9527-4AC105CEF1EE}"/>
            </a:ext>
          </a:extLst>
        </xdr:cNvPr>
        <xdr:cNvSpPr/>
      </xdr:nvSpPr>
      <xdr:spPr>
        <a:xfrm>
          <a:off x="237172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5</xdr:col>
      <xdr:colOff>257175</xdr:colOff>
      <xdr:row>1</xdr:row>
      <xdr:rowOff>123825</xdr:rowOff>
    </xdr:from>
    <xdr:to>
      <xdr:col>5</xdr:col>
      <xdr:colOff>1697175</xdr:colOff>
      <xdr:row>3</xdr:row>
      <xdr:rowOff>88425</xdr:rowOff>
    </xdr:to>
    <xdr:sp macro="" textlink="">
      <xdr:nvSpPr>
        <xdr:cNvPr id="11" name="Rectángulo: esquinas redondeadas 10">
          <a:hlinkClick xmlns:r="http://schemas.openxmlformats.org/officeDocument/2006/relationships" r:id="rId4"/>
          <a:extLst>
            <a:ext uri="{FF2B5EF4-FFF2-40B4-BE49-F238E27FC236}">
              <a16:creationId xmlns:a16="http://schemas.microsoft.com/office/drawing/2014/main" id="{5B936FB9-EEA3-4AF2-9F42-D0847D220075}"/>
            </a:ext>
          </a:extLst>
        </xdr:cNvPr>
        <xdr:cNvSpPr/>
      </xdr:nvSpPr>
      <xdr:spPr>
        <a:xfrm>
          <a:off x="9972675" y="314325"/>
          <a:ext cx="1440000" cy="3456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28575</xdr:colOff>
      <xdr:row>1</xdr:row>
      <xdr:rowOff>85725</xdr:rowOff>
    </xdr:from>
    <xdr:to>
      <xdr:col>1</xdr:col>
      <xdr:colOff>1468575</xdr:colOff>
      <xdr:row>3</xdr:row>
      <xdr:rowOff>50325</xdr:rowOff>
    </xdr:to>
    <xdr:sp macro="" textlink="">
      <xdr:nvSpPr>
        <xdr:cNvPr id="12" name="Rectángulo: esquinas redondeadas 11">
          <a:hlinkClick xmlns:r="http://schemas.openxmlformats.org/officeDocument/2006/relationships" r:id="rId5"/>
          <a:extLst>
            <a:ext uri="{FF2B5EF4-FFF2-40B4-BE49-F238E27FC236}">
              <a16:creationId xmlns:a16="http://schemas.microsoft.com/office/drawing/2014/main" id="{7A028041-1A1C-44D0-B77D-E925300D0E5C}"/>
            </a:ext>
          </a:extLst>
        </xdr:cNvPr>
        <xdr:cNvSpPr/>
      </xdr:nvSpPr>
      <xdr:spPr>
        <a:xfrm>
          <a:off x="79057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3</xdr:col>
      <xdr:colOff>323850</xdr:colOff>
      <xdr:row>1</xdr:row>
      <xdr:rowOff>85725</xdr:rowOff>
    </xdr:from>
    <xdr:to>
      <xdr:col>3</xdr:col>
      <xdr:colOff>1763850</xdr:colOff>
      <xdr:row>3</xdr:row>
      <xdr:rowOff>50325</xdr:rowOff>
    </xdr:to>
    <xdr:sp macro="" textlink="">
      <xdr:nvSpPr>
        <xdr:cNvPr id="13" name="Rectángulo: esquinas redondeadas 12">
          <a:hlinkClick xmlns:r="http://schemas.openxmlformats.org/officeDocument/2006/relationships" r:id="rId6"/>
          <a:extLst>
            <a:ext uri="{FF2B5EF4-FFF2-40B4-BE49-F238E27FC236}">
              <a16:creationId xmlns:a16="http://schemas.microsoft.com/office/drawing/2014/main" id="{720246E6-5665-4CDC-AD25-2EA51D7E6820}"/>
            </a:ext>
          </a:extLst>
        </xdr:cNvPr>
        <xdr:cNvSpPr/>
      </xdr:nvSpPr>
      <xdr:spPr>
        <a:xfrm>
          <a:off x="39814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B929932-1354-4CF5-BB7B-7FEA1B957825}"/>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792F481F-D124-448F-A9B5-427F21201D9D}"/>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A48CE2A6-65F2-4F8D-9FDB-13DC5AAEF1B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DC7631A3-BA7F-49C3-90DF-3541CFE9AB00}"/>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74972ECD-BC1B-45B6-8D73-0373FCB4D4BD}"/>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4E6AEA95-5FFC-485A-BA6F-07EEF53758BB}"/>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1924049</xdr:colOff>
      <xdr:row>2</xdr:row>
      <xdr:rowOff>28575</xdr:rowOff>
    </xdr:from>
    <xdr:to>
      <xdr:col>5</xdr:col>
      <xdr:colOff>3364049</xdr:colOff>
      <xdr:row>3</xdr:row>
      <xdr:rowOff>162075</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E7BD768-FD4D-4421-9177-DBDC698FCAAC}"/>
            </a:ext>
          </a:extLst>
        </xdr:cNvPr>
        <xdr:cNvSpPr/>
      </xdr:nvSpPr>
      <xdr:spPr>
        <a:xfrm>
          <a:off x="7172324"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5</xdr:col>
      <xdr:colOff>314325</xdr:colOff>
      <xdr:row>2</xdr:row>
      <xdr:rowOff>38100</xdr:rowOff>
    </xdr:from>
    <xdr:to>
      <xdr:col>5</xdr:col>
      <xdr:colOff>1754325</xdr:colOff>
      <xdr:row>3</xdr:row>
      <xdr:rowOff>171600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6DAEE14-B062-4020-A2A8-D70F565098FF}"/>
            </a:ext>
          </a:extLst>
        </xdr:cNvPr>
        <xdr:cNvSpPr/>
      </xdr:nvSpPr>
      <xdr:spPr>
        <a:xfrm>
          <a:off x="5562600"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1266824</xdr:colOff>
      <xdr:row>2</xdr:row>
      <xdr:rowOff>57150</xdr:rowOff>
    </xdr:from>
    <xdr:to>
      <xdr:col>2</xdr:col>
      <xdr:colOff>2706824</xdr:colOff>
      <xdr:row>4</xdr:row>
      <xdr:rowOff>150</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3A695291-5DD1-4FFB-BA8D-8EFD959FD777}"/>
            </a:ext>
          </a:extLst>
        </xdr:cNvPr>
        <xdr:cNvSpPr/>
      </xdr:nvSpPr>
      <xdr:spPr>
        <a:xfrm>
          <a:off x="2285999" y="4476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Abogados</a:t>
          </a:r>
          <a:endParaRPr lang="es-CO" sz="1400">
            <a:solidFill>
              <a:schemeClr val="tx1"/>
            </a:solidFill>
          </a:endParaRPr>
        </a:p>
      </xdr:txBody>
    </xdr:sp>
    <xdr:clientData/>
  </xdr:twoCellAnchor>
  <xdr:twoCellAnchor>
    <xdr:from>
      <xdr:col>6</xdr:col>
      <xdr:colOff>123824</xdr:colOff>
      <xdr:row>2</xdr:row>
      <xdr:rowOff>19050</xdr:rowOff>
    </xdr:from>
    <xdr:to>
      <xdr:col>7</xdr:col>
      <xdr:colOff>811349</xdr:colOff>
      <xdr:row>3</xdr:row>
      <xdr:rowOff>152550</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A38DC371-40C2-4A29-9CEB-A9FC8940FDAB}"/>
            </a:ext>
          </a:extLst>
        </xdr:cNvPr>
        <xdr:cNvSpPr/>
      </xdr:nvSpPr>
      <xdr:spPr>
        <a:xfrm>
          <a:off x="8848724" y="40957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381000</xdr:colOff>
      <xdr:row>2</xdr:row>
      <xdr:rowOff>66675</xdr:rowOff>
    </xdr:from>
    <xdr:to>
      <xdr:col>2</xdr:col>
      <xdr:colOff>1059000</xdr:colOff>
      <xdr:row>4</xdr:row>
      <xdr:rowOff>9675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D19A0C14-F8BF-429B-ADCB-F41AA45C264F}"/>
            </a:ext>
          </a:extLst>
        </xdr:cNvPr>
        <xdr:cNvSpPr/>
      </xdr:nvSpPr>
      <xdr:spPr>
        <a:xfrm>
          <a:off x="638175" y="4572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2924174</xdr:colOff>
      <xdr:row>2</xdr:row>
      <xdr:rowOff>47625</xdr:rowOff>
    </xdr:from>
    <xdr:to>
      <xdr:col>5</xdr:col>
      <xdr:colOff>135074</xdr:colOff>
      <xdr:row>3</xdr:row>
      <xdr:rowOff>181125</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FE5D590D-DCCB-4A8F-9D8E-336034E5C955}"/>
            </a:ext>
          </a:extLst>
        </xdr:cNvPr>
        <xdr:cNvSpPr/>
      </xdr:nvSpPr>
      <xdr:spPr>
        <a:xfrm>
          <a:off x="3943349"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4D0F5EF7-9EA2-4A8B-873E-9C515AEF074D}"/>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20E335E-33A3-4D14-B759-A3B393177C26}"/>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DCF7BA50-BD9F-4DC4-92A1-0BE7BF1C0D4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EC22933C-CE88-4CD8-9948-7B7780A54BD9}"/>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E76E0530-9FB4-4403-8D94-7CEA62A41E68}"/>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56595194-6A0B-44E9-95A0-1D6271C247BF}"/>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92B04ECD-0CEC-42E3-B145-59EB780B3CF1}"/>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B1F59FC8-0C0C-4332-860F-D6B518441040}"/>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8E33B6DE-FFBF-4E4D-B96B-31CAFFC248D6}"/>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B203A722-9893-4800-A0CD-685870A05466}"/>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9F53C0C0-05B7-44B4-A45D-7565FDE16B50}"/>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59DC2B8-8EBA-45CA-B392-44937B6A08D0}"/>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2CC77A45-427A-4F8A-8A3C-4175418635FE}"/>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8BD018B-7F83-4DAE-82D5-DC61A901F0F3}"/>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C7B81333-7708-4DE4-8EBC-772D62DB6770}"/>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1E68CAEE-D6EC-476E-9C8F-9D3DD7AF1133}"/>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1D5D93B2-79DF-4FE8-89AE-83131236828C}"/>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F04F382-3C27-4803-9420-0DA7D2AC7F05}"/>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257175</xdr:colOff>
      <xdr:row>1</xdr:row>
      <xdr:rowOff>9525</xdr:rowOff>
    </xdr:from>
    <xdr:to>
      <xdr:col>6</xdr:col>
      <xdr:colOff>725625</xdr:colOff>
      <xdr:row>2</xdr:row>
      <xdr:rowOff>95400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BEC85F08-173E-4713-B5A6-72F06DDCAF2D}"/>
            </a:ext>
          </a:extLst>
        </xdr:cNvPr>
        <xdr:cNvSpPr/>
      </xdr:nvSpPr>
      <xdr:spPr>
        <a:xfrm>
          <a:off x="7153275" y="20002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18"/>
  <sheetViews>
    <sheetView showGridLines="0" tabSelected="1" workbookViewId="0"/>
  </sheetViews>
  <sheetFormatPr baseColWidth="10" defaultRowHeight="15" x14ac:dyDescent="0.25"/>
  <sheetData>
    <row r="1" spans="2:15" ht="15.75" thickBot="1" x14ac:dyDescent="0.3"/>
    <row r="2" spans="2:15" x14ac:dyDescent="0.25">
      <c r="B2" s="2"/>
      <c r="C2" s="3"/>
      <c r="D2" s="3"/>
      <c r="E2" s="3"/>
      <c r="F2" s="3"/>
      <c r="G2" s="3"/>
      <c r="H2" s="3"/>
      <c r="I2" s="3"/>
      <c r="J2" s="3"/>
      <c r="K2" s="3"/>
      <c r="L2" s="3"/>
      <c r="M2" s="3"/>
      <c r="N2" s="3"/>
      <c r="O2" s="4"/>
    </row>
    <row r="3" spans="2:15" ht="23.25" x14ac:dyDescent="0.35">
      <c r="B3" s="83" t="s">
        <v>85</v>
      </c>
      <c r="C3" s="84"/>
      <c r="D3" s="84"/>
      <c r="E3" s="84"/>
      <c r="F3" s="84"/>
      <c r="G3" s="84"/>
      <c r="H3" s="84"/>
      <c r="I3" s="84"/>
      <c r="J3" s="84"/>
      <c r="K3" s="84"/>
      <c r="L3" s="84"/>
      <c r="M3" s="84"/>
      <c r="N3" s="84"/>
      <c r="O3" s="85"/>
    </row>
    <row r="4" spans="2:15" ht="23.25" x14ac:dyDescent="0.35">
      <c r="B4" s="83" t="s">
        <v>11</v>
      </c>
      <c r="C4" s="84"/>
      <c r="D4" s="84"/>
      <c r="E4" s="84"/>
      <c r="F4" s="84"/>
      <c r="G4" s="84"/>
      <c r="H4" s="84"/>
      <c r="I4" s="84"/>
      <c r="J4" s="84"/>
      <c r="K4" s="84"/>
      <c r="L4" s="84"/>
      <c r="M4" s="84"/>
      <c r="N4" s="84"/>
      <c r="O4" s="85"/>
    </row>
    <row r="5" spans="2:15" x14ac:dyDescent="0.25">
      <c r="B5" s="5"/>
      <c r="C5" s="6"/>
      <c r="D5" s="6"/>
      <c r="E5" s="6"/>
      <c r="F5" s="6"/>
      <c r="G5" s="6"/>
      <c r="H5" s="6"/>
      <c r="I5" s="6"/>
      <c r="J5" s="6"/>
      <c r="K5" s="6"/>
      <c r="L5" s="6"/>
      <c r="M5" s="6"/>
      <c r="N5" s="6"/>
      <c r="O5" s="7"/>
    </row>
    <row r="6" spans="2:15" x14ac:dyDescent="0.25">
      <c r="B6" s="5"/>
      <c r="C6" s="86" t="s">
        <v>101</v>
      </c>
      <c r="D6" s="86"/>
      <c r="E6" s="86"/>
      <c r="F6" s="86"/>
      <c r="G6" s="86"/>
      <c r="H6" s="86"/>
      <c r="I6" s="86"/>
      <c r="J6" s="86"/>
      <c r="K6" s="86"/>
      <c r="L6" s="86"/>
      <c r="M6" s="86"/>
      <c r="N6" s="86"/>
      <c r="O6" s="7"/>
    </row>
    <row r="7" spans="2:15" x14ac:dyDescent="0.25">
      <c r="B7" s="5"/>
      <c r="C7" s="86"/>
      <c r="D7" s="86"/>
      <c r="E7" s="86"/>
      <c r="F7" s="86"/>
      <c r="G7" s="86"/>
      <c r="H7" s="86"/>
      <c r="I7" s="86"/>
      <c r="J7" s="86"/>
      <c r="K7" s="86"/>
      <c r="L7" s="86"/>
      <c r="M7" s="86"/>
      <c r="N7" s="86"/>
      <c r="O7" s="7"/>
    </row>
    <row r="8" spans="2:15" x14ac:dyDescent="0.25">
      <c r="B8" s="5"/>
      <c r="C8" s="6"/>
      <c r="D8" s="6"/>
      <c r="E8" s="6"/>
      <c r="F8" s="6"/>
      <c r="G8" s="6"/>
      <c r="H8" s="6"/>
      <c r="I8" s="6"/>
      <c r="J8" s="6"/>
      <c r="K8" s="6"/>
      <c r="L8" s="6"/>
      <c r="M8" s="6"/>
      <c r="N8" s="6"/>
      <c r="O8" s="7"/>
    </row>
    <row r="9" spans="2:15" x14ac:dyDescent="0.25">
      <c r="B9" s="5"/>
      <c r="C9" s="6"/>
      <c r="D9" s="6"/>
      <c r="E9" s="6"/>
      <c r="F9" s="6"/>
      <c r="G9" s="6"/>
      <c r="H9" s="6"/>
      <c r="I9" s="6"/>
      <c r="J9" s="6"/>
      <c r="K9" s="6"/>
      <c r="L9" s="6"/>
      <c r="M9" s="6"/>
      <c r="N9" s="6"/>
      <c r="O9" s="7"/>
    </row>
    <row r="10" spans="2:15" x14ac:dyDescent="0.25">
      <c r="B10" s="5"/>
      <c r="C10" s="6"/>
      <c r="D10" s="6"/>
      <c r="E10" s="6"/>
      <c r="F10" s="6"/>
      <c r="G10" s="6"/>
      <c r="H10" s="6"/>
      <c r="I10" s="6"/>
      <c r="J10" s="6"/>
      <c r="K10" s="6"/>
      <c r="L10" s="6"/>
      <c r="M10" s="6"/>
      <c r="N10" s="6"/>
      <c r="O10" s="7"/>
    </row>
    <row r="11" spans="2:15" x14ac:dyDescent="0.25">
      <c r="B11" s="5"/>
      <c r="C11" s="6"/>
      <c r="D11" s="6"/>
      <c r="E11" s="6"/>
      <c r="F11" s="6"/>
      <c r="G11" s="6"/>
      <c r="H11" s="6"/>
      <c r="I11" s="6"/>
      <c r="J11" s="6"/>
      <c r="K11" s="6"/>
      <c r="L11" s="6"/>
      <c r="M11" s="6"/>
      <c r="N11" s="6"/>
      <c r="O11" s="7"/>
    </row>
    <row r="12" spans="2:15" x14ac:dyDescent="0.25">
      <c r="B12" s="5"/>
      <c r="C12" s="6"/>
      <c r="D12" s="6"/>
      <c r="E12" s="6"/>
      <c r="F12" s="6"/>
      <c r="G12" s="6"/>
      <c r="H12" s="6"/>
      <c r="I12" s="6"/>
      <c r="J12" s="6"/>
      <c r="K12" s="6"/>
      <c r="L12" s="6"/>
      <c r="M12" s="6"/>
      <c r="N12" s="6"/>
      <c r="O12" s="7"/>
    </row>
    <row r="13" spans="2:15" x14ac:dyDescent="0.25">
      <c r="B13" s="5"/>
      <c r="C13" s="6"/>
      <c r="D13" s="6"/>
      <c r="E13" s="6"/>
      <c r="F13" s="6"/>
      <c r="G13" s="6"/>
      <c r="H13" s="6"/>
      <c r="I13" s="6"/>
      <c r="J13" s="6"/>
      <c r="K13" s="6"/>
      <c r="L13" s="6"/>
      <c r="M13" s="6"/>
      <c r="N13" s="6"/>
      <c r="O13" s="7"/>
    </row>
    <row r="14" spans="2:15" x14ac:dyDescent="0.25">
      <c r="B14" s="5"/>
      <c r="C14" s="6"/>
      <c r="D14" s="6"/>
      <c r="E14" s="6"/>
      <c r="F14" s="6"/>
      <c r="G14" s="6"/>
      <c r="H14" s="6"/>
      <c r="I14" s="6"/>
      <c r="J14" s="6"/>
      <c r="K14" s="6"/>
      <c r="L14" s="6"/>
      <c r="M14" s="6"/>
      <c r="N14" s="6"/>
      <c r="O14" s="7"/>
    </row>
    <row r="15" spans="2:15" x14ac:dyDescent="0.25">
      <c r="B15" s="5"/>
      <c r="C15" s="6"/>
      <c r="D15" s="6"/>
      <c r="E15" s="6"/>
      <c r="F15" s="6"/>
      <c r="G15" s="6"/>
      <c r="H15" s="6"/>
      <c r="I15" s="6"/>
      <c r="J15" s="6"/>
      <c r="K15" s="6"/>
      <c r="L15" s="6"/>
      <c r="M15" s="6"/>
      <c r="N15" s="6"/>
      <c r="O15" s="7"/>
    </row>
    <row r="16" spans="2:15" x14ac:dyDescent="0.25">
      <c r="B16" s="5"/>
      <c r="C16" s="6"/>
      <c r="D16" s="6"/>
      <c r="E16" s="6"/>
      <c r="F16" s="6"/>
      <c r="G16" s="6"/>
      <c r="H16" s="6"/>
      <c r="I16" s="6"/>
      <c r="J16" s="6"/>
      <c r="K16" s="6"/>
      <c r="L16" s="6"/>
      <c r="M16" s="6"/>
      <c r="N16" s="6"/>
      <c r="O16" s="7"/>
    </row>
    <row r="17" spans="2:15" x14ac:dyDescent="0.25">
      <c r="B17" s="5"/>
      <c r="C17" s="6"/>
      <c r="D17" s="6"/>
      <c r="E17" s="6"/>
      <c r="F17" s="6"/>
      <c r="G17" s="6"/>
      <c r="H17" s="6"/>
      <c r="I17" s="6"/>
      <c r="J17" s="6"/>
      <c r="K17" s="6"/>
      <c r="L17" s="6"/>
      <c r="M17" s="6"/>
      <c r="N17" s="6"/>
      <c r="O17" s="7"/>
    </row>
    <row r="18" spans="2:15" ht="15.75" thickBot="1" x14ac:dyDescent="0.3">
      <c r="B18" s="8"/>
      <c r="C18" s="9"/>
      <c r="D18" s="9"/>
      <c r="E18" s="9"/>
      <c r="F18" s="9"/>
      <c r="G18" s="9"/>
      <c r="H18" s="9"/>
      <c r="I18" s="9"/>
      <c r="J18" s="9"/>
      <c r="K18" s="9"/>
      <c r="L18" s="9"/>
      <c r="M18" s="9"/>
      <c r="N18" s="9"/>
      <c r="O18" s="10"/>
    </row>
  </sheetData>
  <sheetProtection algorithmName="SHA-512" hashValue="v+OGTlq+q6Oae72VDN+sgjj2bIwwaNs7K3QlBBMEg8LflToLDQY2HVkS7v5GxJ3ePdMJEq1YOdX8GVr8ULdAAw==" saltValue="VUPC38ch+z74Wo07QKnkBQ==" spinCount="100000" sheet="1" objects="1" scenarios="1"/>
  <mergeCells count="3">
    <mergeCell ref="B3:O3"/>
    <mergeCell ref="B4:O4"/>
    <mergeCell ref="C6:N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5:T19"/>
  <sheetViews>
    <sheetView workbookViewId="0"/>
  </sheetViews>
  <sheetFormatPr baseColWidth="10" defaultRowHeight="15" x14ac:dyDescent="0.25"/>
  <cols>
    <col min="1" max="1" width="6.42578125" style="1" customWidth="1"/>
    <col min="2" max="2" width="34.28515625" style="1" customWidth="1"/>
    <col min="3" max="3" width="13.28515625" style="1" customWidth="1"/>
    <col min="4" max="4" width="27.42578125" style="1" customWidth="1"/>
    <col min="5" max="5" width="57.42578125" style="1" customWidth="1"/>
    <col min="6" max="6" width="30.140625" style="1" customWidth="1"/>
    <col min="7" max="7" width="15.7109375" style="1" customWidth="1"/>
    <col min="8" max="9" width="11.42578125" style="42"/>
    <col min="10" max="10" width="11.85546875" style="42" bestFit="1" customWidth="1"/>
    <col min="11" max="16384" width="11.42578125" style="1"/>
  </cols>
  <sheetData>
    <row r="5" spans="2:20" ht="15.75" thickBot="1" x14ac:dyDescent="0.3"/>
    <row r="6" spans="2:20" x14ac:dyDescent="0.25">
      <c r="B6" s="11"/>
      <c r="C6" s="12"/>
      <c r="D6" s="12"/>
      <c r="E6" s="12"/>
      <c r="F6" s="12"/>
      <c r="G6" s="13"/>
    </row>
    <row r="7" spans="2:20" ht="21" x14ac:dyDescent="0.35">
      <c r="B7" s="87" t="s">
        <v>121</v>
      </c>
      <c r="C7" s="88"/>
      <c r="D7" s="88"/>
      <c r="E7" s="88"/>
      <c r="F7" s="88"/>
      <c r="G7" s="89"/>
      <c r="T7" s="1" t="s">
        <v>12</v>
      </c>
    </row>
    <row r="8" spans="2:20" ht="15.75" thickBot="1" x14ac:dyDescent="0.3">
      <c r="B8" s="14"/>
      <c r="C8" s="15"/>
      <c r="D8" s="15"/>
      <c r="E8" s="15"/>
      <c r="F8" s="15"/>
      <c r="G8" s="16"/>
      <c r="T8" s="1" t="s">
        <v>13</v>
      </c>
    </row>
    <row r="9" spans="2:20" ht="15.75" thickBot="1" x14ac:dyDescent="0.3">
      <c r="B9" s="92" t="s">
        <v>150</v>
      </c>
      <c r="C9" s="93"/>
      <c r="D9" s="81">
        <v>44280</v>
      </c>
      <c r="E9" s="15"/>
      <c r="F9" s="15"/>
      <c r="G9" s="16"/>
      <c r="T9" s="1" t="s">
        <v>14</v>
      </c>
    </row>
    <row r="10" spans="2:20" x14ac:dyDescent="0.25">
      <c r="B10" s="14"/>
      <c r="C10" s="15"/>
      <c r="D10" s="15"/>
      <c r="E10" s="15"/>
      <c r="F10" s="15"/>
      <c r="G10" s="82">
        <v>43545</v>
      </c>
    </row>
    <row r="11" spans="2:20" x14ac:dyDescent="0.25">
      <c r="B11" s="22" t="s">
        <v>15</v>
      </c>
      <c r="C11" s="23" t="s">
        <v>16</v>
      </c>
      <c r="D11" s="24" t="s">
        <v>6</v>
      </c>
      <c r="E11" s="23" t="s">
        <v>7</v>
      </c>
      <c r="F11" s="23" t="s">
        <v>17</v>
      </c>
      <c r="G11" s="25" t="s">
        <v>87</v>
      </c>
    </row>
    <row r="12" spans="2:20" x14ac:dyDescent="0.25">
      <c r="B12" s="21" t="s">
        <v>0</v>
      </c>
      <c r="C12" s="57" t="s">
        <v>13</v>
      </c>
      <c r="D12" s="60"/>
      <c r="E12" s="58" t="s">
        <v>153</v>
      </c>
      <c r="F12" s="59"/>
      <c r="G12" s="56" t="str">
        <f>+IF(C12="SI",IF(F12&lt;$G$10,"DESACTUALIZADO",""),"")</f>
        <v/>
      </c>
      <c r="H12" s="42">
        <f t="shared" ref="H12:H17" si="0">+IF(C12="N/A",1,0)</f>
        <v>0</v>
      </c>
      <c r="I12" s="42">
        <f t="shared" ref="I12:I17" si="1">+IF(C12="Si",1,0)</f>
        <v>0</v>
      </c>
      <c r="J12" s="42">
        <f t="shared" ref="J12:J17" si="2">+IF(C12="No",1,0)</f>
        <v>1</v>
      </c>
    </row>
    <row r="13" spans="2:20" x14ac:dyDescent="0.25">
      <c r="B13" s="21" t="s">
        <v>1</v>
      </c>
      <c r="C13" s="57" t="s">
        <v>12</v>
      </c>
      <c r="D13" s="60">
        <v>43615</v>
      </c>
      <c r="E13" s="58" t="s">
        <v>154</v>
      </c>
      <c r="F13" s="59">
        <v>44153</v>
      </c>
      <c r="G13" s="56" t="str">
        <f t="shared" ref="G13:G17" si="3">+IF(C13="SI",IF(F13&lt;$G$10,"DESACTUALIZADO",""),"")</f>
        <v/>
      </c>
      <c r="H13" s="42">
        <f t="shared" si="0"/>
        <v>0</v>
      </c>
      <c r="I13" s="42">
        <f t="shared" si="1"/>
        <v>1</v>
      </c>
      <c r="J13" s="42">
        <f t="shared" si="2"/>
        <v>0</v>
      </c>
    </row>
    <row r="14" spans="2:20" x14ac:dyDescent="0.25">
      <c r="B14" s="21" t="s">
        <v>2</v>
      </c>
      <c r="C14" s="57" t="s">
        <v>13</v>
      </c>
      <c r="D14" s="60"/>
      <c r="E14" s="58" t="s">
        <v>153</v>
      </c>
      <c r="F14" s="59"/>
      <c r="G14" s="56" t="str">
        <f t="shared" si="3"/>
        <v/>
      </c>
      <c r="H14" s="42">
        <f t="shared" si="0"/>
        <v>0</v>
      </c>
      <c r="I14" s="42">
        <f t="shared" si="1"/>
        <v>0</v>
      </c>
      <c r="J14" s="42">
        <f t="shared" si="2"/>
        <v>1</v>
      </c>
      <c r="T14" s="49">
        <v>43545</v>
      </c>
    </row>
    <row r="15" spans="2:20" x14ac:dyDescent="0.25">
      <c r="B15" s="21" t="s">
        <v>3</v>
      </c>
      <c r="C15" s="57" t="s">
        <v>12</v>
      </c>
      <c r="D15" s="60">
        <v>42388</v>
      </c>
      <c r="E15" s="58" t="s">
        <v>155</v>
      </c>
      <c r="F15" s="59">
        <v>44236</v>
      </c>
      <c r="G15" s="56" t="str">
        <f t="shared" si="3"/>
        <v/>
      </c>
      <c r="H15" s="42">
        <f t="shared" si="0"/>
        <v>0</v>
      </c>
      <c r="I15" s="42">
        <f t="shared" si="1"/>
        <v>1</v>
      </c>
      <c r="J15" s="42">
        <f t="shared" si="2"/>
        <v>0</v>
      </c>
    </row>
    <row r="16" spans="2:20" x14ac:dyDescent="0.25">
      <c r="B16" s="21" t="s">
        <v>4</v>
      </c>
      <c r="C16" s="57" t="s">
        <v>12</v>
      </c>
      <c r="D16" s="60">
        <v>44095</v>
      </c>
      <c r="E16" s="58" t="s">
        <v>158</v>
      </c>
      <c r="F16" s="59">
        <v>44153</v>
      </c>
      <c r="G16" s="56" t="str">
        <f t="shared" si="3"/>
        <v/>
      </c>
      <c r="H16" s="42">
        <f t="shared" si="0"/>
        <v>0</v>
      </c>
      <c r="I16" s="42">
        <f t="shared" si="1"/>
        <v>1</v>
      </c>
      <c r="J16" s="42">
        <f t="shared" si="2"/>
        <v>0</v>
      </c>
    </row>
    <row r="17" spans="2:10" x14ac:dyDescent="0.25">
      <c r="B17" s="21" t="s">
        <v>5</v>
      </c>
      <c r="C17" s="57" t="s">
        <v>12</v>
      </c>
      <c r="D17" s="60">
        <v>43965</v>
      </c>
      <c r="E17" s="58" t="s">
        <v>156</v>
      </c>
      <c r="F17" s="59">
        <v>44153</v>
      </c>
      <c r="G17" s="56" t="str">
        <f t="shared" si="3"/>
        <v/>
      </c>
      <c r="H17" s="42">
        <f t="shared" si="0"/>
        <v>0</v>
      </c>
      <c r="I17" s="42">
        <f t="shared" si="1"/>
        <v>1</v>
      </c>
      <c r="J17" s="42">
        <f t="shared" si="2"/>
        <v>0</v>
      </c>
    </row>
    <row r="18" spans="2:10" x14ac:dyDescent="0.25">
      <c r="B18" s="14"/>
      <c r="C18" s="15"/>
      <c r="D18" s="15"/>
      <c r="E18" s="15"/>
      <c r="F18" s="15"/>
      <c r="G18" s="16"/>
    </row>
    <row r="19" spans="2:10" ht="94.5" customHeight="1" thickBot="1" x14ac:dyDescent="0.3">
      <c r="B19" s="72" t="s">
        <v>104</v>
      </c>
      <c r="C19" s="90" t="s">
        <v>157</v>
      </c>
      <c r="D19" s="90"/>
      <c r="E19" s="90"/>
      <c r="F19" s="90"/>
      <c r="G19" s="91"/>
    </row>
  </sheetData>
  <sheetProtection algorithmName="SHA-512" hashValue="25M01pyRemgaH4CA3gaV6VpBPMwYEpT0BiYjb7YwtGfTlh3I8D8o3d0veWwkPa7DQ+yiOEb8qu00YEaezh5kWw==" saltValue="HJ3GI+QJ+qAq7O7pTyfWrA==" spinCount="100000" sheet="1" objects="1" scenarios="1"/>
  <mergeCells count="3">
    <mergeCell ref="B7:G7"/>
    <mergeCell ref="C19:G19"/>
    <mergeCell ref="B9:C9"/>
  </mergeCells>
  <dataValidations count="2">
    <dataValidation type="date" allowBlank="1" showInputMessage="1" showErrorMessage="1" sqref="F12:F17 D12:D17" xr:uid="{00000000-0002-0000-0100-000000000000}">
      <formula1>40544</formula1>
      <formula2>44255</formula2>
    </dataValidation>
    <dataValidation type="list" allowBlank="1" showInputMessage="1" showErrorMessage="1" sqref="C12:C17" xr:uid="{00000000-0002-0000-0100-000001000000}">
      <formula1>$T$7:$T$9</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E3"/>
  <sheetViews>
    <sheetView topLeftCell="AS1" workbookViewId="0">
      <selection activeCell="BE4" sqref="BE4"/>
    </sheetView>
  </sheetViews>
  <sheetFormatPr baseColWidth="10" defaultRowHeight="15" x14ac:dyDescent="0.25"/>
  <sheetData>
    <row r="2" spans="1:57" x14ac:dyDescent="0.25">
      <c r="A2" t="s">
        <v>0</v>
      </c>
      <c r="B2" t="s">
        <v>1</v>
      </c>
      <c r="C2" t="s">
        <v>2</v>
      </c>
      <c r="D2" t="s">
        <v>3</v>
      </c>
      <c r="E2" t="s">
        <v>4</v>
      </c>
      <c r="F2" t="s">
        <v>5</v>
      </c>
      <c r="G2" t="s">
        <v>21</v>
      </c>
      <c r="H2" t="s">
        <v>22</v>
      </c>
      <c r="I2" t="s">
        <v>26</v>
      </c>
      <c r="J2" t="s">
        <v>20</v>
      </c>
      <c r="K2" t="s">
        <v>111</v>
      </c>
      <c r="L2" s="15" t="s">
        <v>112</v>
      </c>
      <c r="M2" s="20" t="s">
        <v>105</v>
      </c>
      <c r="N2" s="20" t="s">
        <v>106</v>
      </c>
      <c r="O2" s="20" t="s">
        <v>107</v>
      </c>
      <c r="Q2" t="s">
        <v>28</v>
      </c>
      <c r="R2" t="s">
        <v>29</v>
      </c>
      <c r="S2" t="s">
        <v>30</v>
      </c>
      <c r="T2" t="s">
        <v>63</v>
      </c>
      <c r="U2" t="s">
        <v>62</v>
      </c>
      <c r="V2" t="s">
        <v>37</v>
      </c>
      <c r="W2" t="s">
        <v>64</v>
      </c>
      <c r="X2" t="s">
        <v>27</v>
      </c>
      <c r="Y2" t="s">
        <v>66</v>
      </c>
      <c r="Z2" t="s">
        <v>65</v>
      </c>
      <c r="AA2" t="s">
        <v>35</v>
      </c>
      <c r="AB2" t="s">
        <v>67</v>
      </c>
      <c r="AC2" t="s">
        <v>68</v>
      </c>
      <c r="AD2" t="s">
        <v>36</v>
      </c>
      <c r="AE2" t="s">
        <v>69</v>
      </c>
      <c r="AF2" t="s">
        <v>70</v>
      </c>
      <c r="AG2" t="s">
        <v>71</v>
      </c>
      <c r="AH2" t="s">
        <v>72</v>
      </c>
      <c r="AI2" t="s">
        <v>69</v>
      </c>
      <c r="AJ2" t="s">
        <v>70</v>
      </c>
      <c r="AK2" t="s">
        <v>71</v>
      </c>
      <c r="AL2" t="s">
        <v>72</v>
      </c>
      <c r="AM2" t="s">
        <v>55</v>
      </c>
      <c r="AN2" t="s">
        <v>57</v>
      </c>
      <c r="AO2" t="s">
        <v>52</v>
      </c>
      <c r="AP2" t="s">
        <v>53</v>
      </c>
      <c r="AQ2" t="s">
        <v>54</v>
      </c>
      <c r="AR2" t="s">
        <v>58</v>
      </c>
      <c r="AS2" t="s">
        <v>75</v>
      </c>
      <c r="AT2" t="s">
        <v>60</v>
      </c>
      <c r="AU2" t="s">
        <v>61</v>
      </c>
      <c r="AV2" t="s">
        <v>77</v>
      </c>
      <c r="AW2" t="s">
        <v>78</v>
      </c>
      <c r="AX2" s="15" t="s">
        <v>80</v>
      </c>
      <c r="AY2" s="15" t="s">
        <v>81</v>
      </c>
      <c r="AZ2" t="s">
        <v>144</v>
      </c>
      <c r="BA2" t="s">
        <v>145</v>
      </c>
      <c r="BB2" t="s">
        <v>146</v>
      </c>
      <c r="BC2" t="s">
        <v>147</v>
      </c>
      <c r="BD2" t="s">
        <v>148</v>
      </c>
      <c r="BE2" t="s">
        <v>149</v>
      </c>
    </row>
    <row r="3" spans="1:57" x14ac:dyDescent="0.25">
      <c r="A3" t="str">
        <f>+USUARIOS!C12</f>
        <v>No</v>
      </c>
      <c r="B3" t="str">
        <f>+USUARIOS!C13</f>
        <v>Si</v>
      </c>
      <c r="C3" t="str">
        <f>+USUARIOS!C14</f>
        <v>No</v>
      </c>
      <c r="D3" t="str">
        <f>+USUARIOS!C15</f>
        <v>Si</v>
      </c>
      <c r="E3" t="str">
        <f>+USUARIOS!C16</f>
        <v>Si</v>
      </c>
      <c r="F3" t="str">
        <f>+USUARIOS!C17</f>
        <v>Si</v>
      </c>
      <c r="G3">
        <f>+ABOGADOS!D11</f>
        <v>10</v>
      </c>
      <c r="H3">
        <f>+ABOGADOS!D12</f>
        <v>12</v>
      </c>
      <c r="I3">
        <f>+ABOGADOS!D13</f>
        <v>12</v>
      </c>
      <c r="J3">
        <f>+ABOGADOS!D14</f>
        <v>10</v>
      </c>
      <c r="K3">
        <f>+ABOGADOS!D17</f>
        <v>4</v>
      </c>
      <c r="L3">
        <f>+ABOGADOS!D18</f>
        <v>4</v>
      </c>
      <c r="M3">
        <f>+ABOGADOS!G10</f>
        <v>10</v>
      </c>
      <c r="N3">
        <f>+ABOGADOS!G11</f>
        <v>10</v>
      </c>
      <c r="O3">
        <f>+ABOGADOS!G12</f>
        <v>10</v>
      </c>
      <c r="Q3">
        <f>+JUDICIALES!D11</f>
        <v>67</v>
      </c>
      <c r="R3">
        <f>+JUDICIALES!D12</f>
        <v>67</v>
      </c>
      <c r="S3">
        <f>+JUDICIALES!D13</f>
        <v>67</v>
      </c>
      <c r="T3">
        <f>+JUDICIALES!D16</f>
        <v>1</v>
      </c>
      <c r="U3">
        <f>+JUDICIALES!D17</f>
        <v>0</v>
      </c>
      <c r="V3">
        <f>+JUDICIALES!D21</f>
        <v>21</v>
      </c>
      <c r="W3">
        <f>+JUDICIALES!D22</f>
        <v>0</v>
      </c>
      <c r="X3">
        <f>+JUDICIALES!G9</f>
        <v>0</v>
      </c>
      <c r="Y3">
        <f>+JUDICIALES!G10</f>
        <v>0</v>
      </c>
      <c r="Z3">
        <f>+JUDICIALES!G11</f>
        <v>0</v>
      </c>
      <c r="AA3">
        <f>+JUDICIALES!G15</f>
        <v>62</v>
      </c>
      <c r="AB3">
        <f>+JUDICIALES!G16</f>
        <v>61</v>
      </c>
      <c r="AC3">
        <f>+JUDICIALES!G17</f>
        <v>1</v>
      </c>
      <c r="AD3">
        <f>+JUDICIALES!G18</f>
        <v>0</v>
      </c>
      <c r="AE3">
        <f>+JUDICIALES!G21</f>
        <v>39</v>
      </c>
      <c r="AF3">
        <f>+JUDICIALES!G22</f>
        <v>14</v>
      </c>
      <c r="AG3">
        <f>+JUDICIALES!G23</f>
        <v>2</v>
      </c>
      <c r="AH3">
        <f>+JUDICIALES!G24</f>
        <v>7</v>
      </c>
      <c r="AI3">
        <f>+JUDICIALES!H21</f>
        <v>1</v>
      </c>
      <c r="AJ3">
        <f>+JUDICIALES!H22</f>
        <v>13</v>
      </c>
      <c r="AK3">
        <f>+JUDICIALES!H23</f>
        <v>2</v>
      </c>
      <c r="AL3">
        <f>+JUDICIALES!H24</f>
        <v>7</v>
      </c>
      <c r="AM3">
        <f>+PREJUDICIALES!D10</f>
        <v>0</v>
      </c>
      <c r="AN3">
        <f>+PREJUDICIALES!D11</f>
        <v>0</v>
      </c>
      <c r="AO3">
        <f>+PREJUDICIALES!D12</f>
        <v>0</v>
      </c>
      <c r="AP3">
        <f>+PREJUDICIALES!D13</f>
        <v>0</v>
      </c>
      <c r="AQ3">
        <f>+PREJUDICIALES!D14</f>
        <v>0</v>
      </c>
      <c r="AR3">
        <f>+PREJUDICIALES!D17</f>
        <v>4</v>
      </c>
      <c r="AS3">
        <f>+PREJUDICIALES!D18</f>
        <v>3</v>
      </c>
      <c r="AT3">
        <f>+PREJUDICIALES!G12</f>
        <v>0</v>
      </c>
      <c r="AU3">
        <f>+PREJUDICIALES!G13</f>
        <v>0</v>
      </c>
      <c r="AV3">
        <f>+ARBITRAMENTOS!D9</f>
        <v>1</v>
      </c>
      <c r="AW3">
        <f>+ARBITRAMENTOS!D10</f>
        <v>1</v>
      </c>
      <c r="AX3" t="str">
        <f>+PAGOS!D9</f>
        <v>No</v>
      </c>
      <c r="AY3">
        <f>+PAGOS!D10</f>
        <v>0</v>
      </c>
      <c r="AZ3" t="str">
        <f>+USUARIOS!C19</f>
        <v>Nota 1: De acuerdo a lo informado por el Jefe Jurídico y Administrador del Sistema, "Respecto del perfil "Enlace de Pagos y Jefe Financiero", teniendo en cuenta lo indicado en la Circular Externa No.02 del 15 de junio de 2019 emitida por la ANDJE, solo debe habilitarse para las entidades que gestionan pagos a travez del rubro de sentencias y conciliaciones en el SIIF, en el caso del P.A. FONTUR no aplica ya que el Art. 2.9.1.1.3. del Decreto 1068 de 2015 no incluye al P.A. FONTUR dentro de las entidades que deben usar SIIF.</v>
      </c>
      <c r="BA3" t="str">
        <f>+ABOGADOS!C21</f>
        <v>Nota 1: La totalidad de los abogados que se encontraban litigando al 31/12/2020, se encontraban registrados en eKOGUI con su correo electronico actualizado.
Nota 2: Los ABOGADOS activos en eKOGUI que no se encuentran litigando cumplen funciones de apoyo, por ende, la diferencia NO corresponde a abogados desactualizados o que deban ser inactivados en el sistema.</v>
      </c>
      <c r="BB3" t="str">
        <f>+JUDICIALES!F28</f>
        <v>Nota 1. La fuente de información oficial de los procesos judiciales del P.A. FONTUR es el sistema eKOGUI
Nota 2: El proceso cuya calificación de riesgo fue efectuada antes del 30 de junio de 2020, corresponde al proceso 1129552 cuyo demandante es el CONSORCIO AAC ARISTA SAS y abogado de la entidad asignado es el Dr. JUAN PABLO ALVAREZ CANDAMIL, el cual fue actualizado el 26 de marzo de 2021.
Nota 3: El proceso con probabilidad ALTA que presenta una provisión contable igual a cero corresponde al proceso 1102298 cuyo demandante es CONCESIONARIA VIAL DE COLOMBIA SAS y abogado de la entidad asignado es el Dr. RAMIRO RODRIGUEZ LOPEZ con un valor indexado de pretenciones de $46.958.312,25</v>
      </c>
      <c r="BC3" t="str">
        <f>+PREJUDICIALES!F17</f>
        <v>Nota 1: La fuente de información oficial de las conciliaciones Prejudiciales es eKOGUI
Nota 2: El proceso No. 1457134 presenta actuaciones desde el 1 de septiembre de 2020 actualizadas hasta el 14 de enero de 2021, este proceso se terminó el 30 de noviembre de 2020 cuya ultima actuación fue "CONCILIACION EXTRAJUDICIAL FALLIDA"</v>
      </c>
      <c r="BD3" t="str">
        <f>+ARBITRAMENTOS!C13</f>
        <v>Nota 1: La fuente de información oficial de las conciliaciones Prejudiciales es eKOGUI</v>
      </c>
      <c r="BE3" t="str">
        <f>+PAGOS!F8</f>
        <v>De acuerdo a lo informado por el Jefe Jurídico, el PA FONTUR, no se encuentra relacionado en el artículo 2.9.1.1.3 del Decreto 1068 de 2015, que establece que entidades están a usar el SIIF Nación.</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B1:V25"/>
  <sheetViews>
    <sheetView showGridLines="0" topLeftCell="A7" workbookViewId="0">
      <selection activeCell="C21" sqref="C21:G24"/>
    </sheetView>
  </sheetViews>
  <sheetFormatPr baseColWidth="10" defaultRowHeight="15" x14ac:dyDescent="0.25"/>
  <cols>
    <col min="1" max="1" width="3.85546875" style="1" customWidth="1"/>
    <col min="2" max="2" width="11.42578125" style="1"/>
    <col min="3" max="3" width="48.140625" style="1" bestFit="1" customWidth="1"/>
    <col min="4" max="4" width="20.85546875" style="1" customWidth="1"/>
    <col min="5" max="5" width="6.28515625" style="1" customWidth="1"/>
    <col min="6" max="6" width="41.42578125" style="1" customWidth="1"/>
    <col min="7" max="7" width="24.140625" style="1" customWidth="1"/>
    <col min="8" max="8" width="7.28515625" style="1" customWidth="1"/>
    <col min="9" max="16384" width="11.42578125" style="1"/>
  </cols>
  <sheetData>
    <row r="1" spans="2:22" ht="15.75" thickBot="1" x14ac:dyDescent="0.3"/>
    <row r="2" spans="2:22" x14ac:dyDescent="0.25">
      <c r="B2" s="29"/>
      <c r="C2" s="30"/>
      <c r="D2" s="30"/>
      <c r="E2" s="30"/>
      <c r="F2" s="30"/>
      <c r="G2" s="30"/>
      <c r="H2" s="31"/>
    </row>
    <row r="3" spans="2:22" x14ac:dyDescent="0.25">
      <c r="B3" s="14"/>
      <c r="C3" s="15"/>
      <c r="D3" s="15"/>
      <c r="E3" s="15"/>
      <c r="F3" s="15"/>
      <c r="G3" s="15"/>
      <c r="H3" s="16"/>
      <c r="V3" s="28">
        <f>+IF(D12&lt;=10,D12,IF(ROUNDDOWN(D12*10%,0)&lt;10,10,ROUNDDOWN(D12*10%,0)))</f>
        <v>10</v>
      </c>
    </row>
    <row r="4" spans="2:22" x14ac:dyDescent="0.25">
      <c r="B4" s="14"/>
      <c r="C4" s="15"/>
      <c r="D4" s="15"/>
      <c r="E4" s="15"/>
      <c r="F4" s="15"/>
      <c r="G4" s="15"/>
      <c r="H4" s="16"/>
    </row>
    <row r="5" spans="2:22" x14ac:dyDescent="0.25">
      <c r="B5" s="14"/>
      <c r="C5" s="15"/>
      <c r="D5" s="15"/>
      <c r="E5" s="15"/>
      <c r="F5" s="15"/>
      <c r="G5" s="15"/>
      <c r="H5" s="16"/>
    </row>
    <row r="6" spans="2:22" ht="15" customHeight="1" thickBot="1" x14ac:dyDescent="0.3">
      <c r="B6" s="14"/>
      <c r="C6" s="27"/>
      <c r="D6" s="27"/>
      <c r="E6" s="27"/>
      <c r="G6" s="32"/>
      <c r="H6" s="33"/>
    </row>
    <row r="7" spans="2:22" ht="17.25" customHeight="1" thickBot="1" x14ac:dyDescent="0.4">
      <c r="B7" s="14"/>
      <c r="C7" s="20" t="s">
        <v>124</v>
      </c>
      <c r="D7" s="81">
        <v>44280</v>
      </c>
      <c r="E7" s="26"/>
      <c r="F7" s="94" t="str">
        <f>"Seleccione una muestra de "&amp;V3&amp;" abogados activos y complete la siguiente tabla"</f>
        <v>Seleccione una muestra de 10 abogados activos y complete la siguiente tabla</v>
      </c>
      <c r="G7" s="95"/>
      <c r="H7" s="33"/>
    </row>
    <row r="8" spans="2:22" x14ac:dyDescent="0.25">
      <c r="B8" s="14"/>
      <c r="D8" s="15"/>
      <c r="E8" s="15"/>
      <c r="F8" s="96"/>
      <c r="G8" s="97"/>
      <c r="H8" s="16"/>
      <c r="T8" s="1" t="s">
        <v>13</v>
      </c>
    </row>
    <row r="9" spans="2:22" ht="23.25" x14ac:dyDescent="0.25">
      <c r="B9" s="14"/>
      <c r="C9" s="34" t="s">
        <v>119</v>
      </c>
      <c r="E9" s="6"/>
      <c r="F9" s="24" t="s">
        <v>108</v>
      </c>
      <c r="G9" s="24" t="s">
        <v>19</v>
      </c>
      <c r="H9" s="16"/>
      <c r="T9" s="1" t="s">
        <v>14</v>
      </c>
    </row>
    <row r="10" spans="2:22" x14ac:dyDescent="0.25">
      <c r="B10" s="14"/>
      <c r="C10" s="23" t="s">
        <v>120</v>
      </c>
      <c r="D10" s="23" t="s">
        <v>23</v>
      </c>
      <c r="E10" s="6"/>
      <c r="F10" s="20" t="s">
        <v>105</v>
      </c>
      <c r="G10" s="57">
        <v>10</v>
      </c>
      <c r="H10" s="16"/>
    </row>
    <row r="11" spans="2:22" x14ac:dyDescent="0.25">
      <c r="B11" s="14"/>
      <c r="C11" s="20" t="s">
        <v>21</v>
      </c>
      <c r="D11" s="57">
        <v>10</v>
      </c>
      <c r="E11" s="6"/>
      <c r="F11" s="20" t="s">
        <v>106</v>
      </c>
      <c r="G11" s="57">
        <v>10</v>
      </c>
      <c r="H11" s="16"/>
    </row>
    <row r="12" spans="2:22" x14ac:dyDescent="0.25">
      <c r="B12" s="14"/>
      <c r="C12" s="20" t="s">
        <v>22</v>
      </c>
      <c r="D12" s="57">
        <v>12</v>
      </c>
      <c r="E12" s="6"/>
      <c r="F12" s="20" t="s">
        <v>107</v>
      </c>
      <c r="G12" s="57">
        <v>10</v>
      </c>
      <c r="H12" s="16"/>
    </row>
    <row r="13" spans="2:22" x14ac:dyDescent="0.25">
      <c r="B13" s="14"/>
      <c r="C13" s="20" t="s">
        <v>26</v>
      </c>
      <c r="D13" s="57">
        <v>12</v>
      </c>
      <c r="E13" s="6"/>
      <c r="F13" s="53" t="s">
        <v>113</v>
      </c>
      <c r="G13" s="52"/>
      <c r="H13" s="16"/>
    </row>
    <row r="14" spans="2:22" x14ac:dyDescent="0.25">
      <c r="B14" s="14"/>
      <c r="C14" s="20" t="s">
        <v>20</v>
      </c>
      <c r="D14" s="57">
        <v>10</v>
      </c>
      <c r="E14" s="6"/>
      <c r="F14" s="54" t="s">
        <v>114</v>
      </c>
      <c r="G14" s="55"/>
      <c r="H14" s="16"/>
    </row>
    <row r="15" spans="2:22" x14ac:dyDescent="0.25">
      <c r="B15" s="14"/>
      <c r="E15" s="6"/>
      <c r="H15" s="16"/>
    </row>
    <row r="16" spans="2:22" x14ac:dyDescent="0.25">
      <c r="B16" s="14"/>
      <c r="C16" s="23" t="s">
        <v>24</v>
      </c>
      <c r="D16" s="23" t="s">
        <v>23</v>
      </c>
      <c r="E16" s="6"/>
      <c r="F16" s="24" t="s">
        <v>117</v>
      </c>
      <c r="G16" s="24" t="s">
        <v>19</v>
      </c>
      <c r="H16" s="16"/>
    </row>
    <row r="17" spans="2:8" x14ac:dyDescent="0.25">
      <c r="B17" s="14"/>
      <c r="C17" s="20" t="s">
        <v>122</v>
      </c>
      <c r="D17" s="57">
        <v>4</v>
      </c>
      <c r="E17" s="6"/>
      <c r="F17" s="20" t="s">
        <v>125</v>
      </c>
      <c r="G17" s="57">
        <v>12</v>
      </c>
      <c r="H17" s="16"/>
    </row>
    <row r="18" spans="2:8" x14ac:dyDescent="0.25">
      <c r="B18" s="14"/>
      <c r="C18" s="20" t="s">
        <v>123</v>
      </c>
      <c r="D18" s="57">
        <v>4</v>
      </c>
      <c r="E18" s="6"/>
      <c r="F18" s="50" t="s">
        <v>88</v>
      </c>
      <c r="G18" s="57">
        <v>0</v>
      </c>
      <c r="H18" s="16"/>
    </row>
    <row r="19" spans="2:8" x14ac:dyDescent="0.25">
      <c r="B19" s="14"/>
      <c r="C19" s="67"/>
      <c r="E19" s="6"/>
      <c r="F19" s="20" t="s">
        <v>110</v>
      </c>
      <c r="G19" s="57">
        <v>0</v>
      </c>
      <c r="H19" s="16"/>
    </row>
    <row r="20" spans="2:8" ht="15.75" thickBot="1" x14ac:dyDescent="0.3">
      <c r="B20" s="14"/>
      <c r="C20" s="67" t="s">
        <v>109</v>
      </c>
      <c r="D20" s="75"/>
      <c r="E20" s="6"/>
      <c r="F20" s="73" t="s">
        <v>25</v>
      </c>
      <c r="G20" s="74">
        <v>0</v>
      </c>
      <c r="H20" s="16"/>
    </row>
    <row r="21" spans="2:8" x14ac:dyDescent="0.25">
      <c r="B21" s="14"/>
      <c r="C21" s="98" t="s">
        <v>160</v>
      </c>
      <c r="D21" s="99"/>
      <c r="E21" s="99"/>
      <c r="F21" s="99"/>
      <c r="G21" s="100"/>
      <c r="H21" s="16"/>
    </row>
    <row r="22" spans="2:8" x14ac:dyDescent="0.25">
      <c r="B22" s="14"/>
      <c r="C22" s="101"/>
      <c r="D22" s="102"/>
      <c r="E22" s="102"/>
      <c r="F22" s="102"/>
      <c r="G22" s="103"/>
      <c r="H22" s="16"/>
    </row>
    <row r="23" spans="2:8" x14ac:dyDescent="0.25">
      <c r="B23" s="14"/>
      <c r="C23" s="101"/>
      <c r="D23" s="102"/>
      <c r="E23" s="102"/>
      <c r="F23" s="102"/>
      <c r="G23" s="103"/>
      <c r="H23" s="16"/>
    </row>
    <row r="24" spans="2:8" ht="15.75" thickBot="1" x14ac:dyDescent="0.3">
      <c r="B24" s="14"/>
      <c r="C24" s="104"/>
      <c r="D24" s="105"/>
      <c r="E24" s="105"/>
      <c r="F24" s="105"/>
      <c r="G24" s="106"/>
      <c r="H24" s="16"/>
    </row>
    <row r="25" spans="2:8" ht="15.75" thickBot="1" x14ac:dyDescent="0.3">
      <c r="B25" s="17"/>
      <c r="C25" s="18"/>
      <c r="D25" s="18"/>
      <c r="E25" s="18"/>
      <c r="F25" s="18"/>
      <c r="G25" s="18"/>
      <c r="H25" s="19"/>
    </row>
  </sheetData>
  <sheetProtection algorithmName="SHA-512" hashValue="ZChrELvPb+j4cIJ1M3PA4+X3uunizEPjU7fllewijEMUQyJxd2/8M7oH0KxRF81/7BiAi4Zo7WHOguM4F+JBrw==" saltValue="H0s3O6ytyRAZ8aR51gBU2A==" spinCount="100000" sheet="1"/>
  <mergeCells count="2">
    <mergeCell ref="F7:G8"/>
    <mergeCell ref="C21:G24"/>
  </mergeCells>
  <dataValidations count="1">
    <dataValidation type="date" allowBlank="1" showInputMessage="1" showErrorMessage="1" sqref="D7" xr:uid="{00000000-0002-0000-0300-000000000000}">
      <formula1>44197</formula1>
      <formula2>44286</formula2>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W34"/>
  <sheetViews>
    <sheetView showGridLines="0" topLeftCell="A23" zoomScale="98" zoomScaleNormal="98" workbookViewId="0">
      <selection activeCell="F28" sqref="F28:H33"/>
    </sheetView>
  </sheetViews>
  <sheetFormatPr baseColWidth="10" defaultRowHeight="15" x14ac:dyDescent="0.25"/>
  <cols>
    <col min="1" max="1" width="3.85546875" style="1" customWidth="1"/>
    <col min="2" max="2" width="11.42578125" style="1"/>
    <col min="3" max="3" width="56.5703125" style="1" bestFit="1" customWidth="1"/>
    <col min="4" max="4" width="15.28515625" style="1" customWidth="1"/>
    <col min="5" max="5" width="6.28515625" style="1" customWidth="1"/>
    <col min="6" max="6" width="55.85546875" style="1" bestFit="1" customWidth="1"/>
    <col min="7" max="7" width="11.28515625" style="1" customWidth="1"/>
    <col min="8" max="8" width="15.28515625" style="1" customWidth="1"/>
    <col min="9" max="9" width="7.28515625" style="1" customWidth="1"/>
    <col min="10" max="16384" width="11.42578125" style="1"/>
  </cols>
  <sheetData>
    <row r="1" spans="2:23" ht="15.75" thickBot="1" x14ac:dyDescent="0.3"/>
    <row r="2" spans="2:23" ht="9" customHeight="1" x14ac:dyDescent="0.25">
      <c r="B2" s="29"/>
      <c r="C2" s="30"/>
      <c r="D2" s="30"/>
      <c r="E2" s="30"/>
      <c r="F2" s="30"/>
      <c r="G2" s="30"/>
      <c r="H2" s="30"/>
      <c r="I2" s="31"/>
    </row>
    <row r="3" spans="2:23" x14ac:dyDescent="0.25">
      <c r="B3" s="14"/>
      <c r="C3" s="15"/>
      <c r="D3" s="15"/>
      <c r="E3" s="15"/>
      <c r="F3" s="15"/>
      <c r="G3" s="15"/>
      <c r="H3" s="15"/>
      <c r="I3" s="16"/>
      <c r="W3" s="28">
        <f>+IF(D17&lt;=10,D17,IF(ROUNDDOWN(D17*10%,0)&lt;10,10,ROUNDDOWN(D17*10%,0)))</f>
        <v>0</v>
      </c>
    </row>
    <row r="4" spans="2:23" x14ac:dyDescent="0.25">
      <c r="B4" s="14"/>
      <c r="C4" s="15"/>
      <c r="D4" s="15"/>
      <c r="E4" s="15"/>
      <c r="F4" s="15"/>
      <c r="G4" s="15"/>
      <c r="H4" s="15"/>
      <c r="I4" s="16"/>
    </row>
    <row r="5" spans="2:23" ht="9" customHeight="1" x14ac:dyDescent="0.25">
      <c r="B5" s="14"/>
      <c r="C5" s="15"/>
      <c r="D5" s="15"/>
      <c r="E5" s="15"/>
      <c r="F5" s="15"/>
      <c r="G5" s="15"/>
      <c r="H5" s="15"/>
      <c r="I5" s="16"/>
    </row>
    <row r="6" spans="2:23" ht="19.5" customHeight="1" x14ac:dyDescent="0.25">
      <c r="B6" s="14"/>
      <c r="C6" s="110" t="s">
        <v>74</v>
      </c>
      <c r="D6" s="110"/>
      <c r="E6" s="110"/>
      <c r="F6" s="110"/>
      <c r="G6" s="110"/>
      <c r="H6" s="110"/>
      <c r="I6" s="33"/>
    </row>
    <row r="7" spans="2:23" ht="15.75" thickBot="1" x14ac:dyDescent="0.3">
      <c r="B7" s="14"/>
      <c r="C7" s="15"/>
      <c r="D7" s="15"/>
      <c r="E7" s="15"/>
      <c r="F7" s="15"/>
      <c r="G7" s="15"/>
      <c r="H7" s="15"/>
      <c r="I7" s="16"/>
      <c r="U7" s="1" t="s">
        <v>13</v>
      </c>
    </row>
    <row r="8" spans="2:23" ht="15.75" thickBot="1" x14ac:dyDescent="0.3">
      <c r="B8" s="14"/>
      <c r="C8" s="23" t="s">
        <v>127</v>
      </c>
      <c r="D8" s="81">
        <v>44280</v>
      </c>
      <c r="E8" s="6"/>
      <c r="F8" s="37" t="s">
        <v>116</v>
      </c>
      <c r="G8" s="37" t="s">
        <v>18</v>
      </c>
      <c r="H8" s="15"/>
      <c r="I8" s="16"/>
      <c r="U8" s="1" t="s">
        <v>14</v>
      </c>
    </row>
    <row r="9" spans="2:23" x14ac:dyDescent="0.25">
      <c r="B9" s="14"/>
      <c r="E9" s="6"/>
      <c r="F9" s="20" t="s">
        <v>27</v>
      </c>
      <c r="G9" s="57">
        <v>0</v>
      </c>
      <c r="H9" s="15"/>
      <c r="I9" s="16"/>
    </row>
    <row r="10" spans="2:23" x14ac:dyDescent="0.25">
      <c r="B10" s="14"/>
      <c r="C10" s="23" t="s">
        <v>126</v>
      </c>
      <c r="D10" s="23" t="s">
        <v>23</v>
      </c>
      <c r="E10" s="6"/>
      <c r="F10" s="20" t="s">
        <v>66</v>
      </c>
      <c r="G10" s="57">
        <v>0</v>
      </c>
      <c r="H10" s="15"/>
      <c r="I10" s="16"/>
    </row>
    <row r="11" spans="2:23" x14ac:dyDescent="0.25">
      <c r="B11" s="14"/>
      <c r="C11" s="20" t="s">
        <v>28</v>
      </c>
      <c r="D11" s="57">
        <v>67</v>
      </c>
      <c r="E11" s="6"/>
      <c r="F11" s="20" t="s">
        <v>93</v>
      </c>
      <c r="G11" s="57">
        <v>0</v>
      </c>
      <c r="H11" s="15"/>
      <c r="I11" s="16"/>
    </row>
    <row r="12" spans="2:23" x14ac:dyDescent="0.25">
      <c r="B12" s="14"/>
      <c r="C12" s="20" t="s">
        <v>29</v>
      </c>
      <c r="D12" s="57">
        <v>67</v>
      </c>
      <c r="E12" s="6"/>
      <c r="F12" s="38" t="s">
        <v>92</v>
      </c>
      <c r="I12" s="16"/>
    </row>
    <row r="13" spans="2:23" x14ac:dyDescent="0.25">
      <c r="B13" s="14"/>
      <c r="C13" s="20" t="s">
        <v>89</v>
      </c>
      <c r="D13" s="57">
        <v>67</v>
      </c>
      <c r="E13" s="6"/>
      <c r="F13" s="38" t="s">
        <v>94</v>
      </c>
      <c r="I13" s="16"/>
    </row>
    <row r="14" spans="2:23" x14ac:dyDescent="0.25">
      <c r="B14" s="14"/>
      <c r="E14" s="6"/>
      <c r="F14" s="24" t="s">
        <v>34</v>
      </c>
      <c r="G14" s="24" t="s">
        <v>23</v>
      </c>
      <c r="I14" s="16"/>
    </row>
    <row r="15" spans="2:23" x14ac:dyDescent="0.25">
      <c r="B15" s="14"/>
      <c r="C15" s="23" t="s">
        <v>128</v>
      </c>
      <c r="D15" s="23" t="s">
        <v>23</v>
      </c>
      <c r="E15" s="6"/>
      <c r="F15" s="20" t="s">
        <v>132</v>
      </c>
      <c r="G15" s="57">
        <v>62</v>
      </c>
      <c r="I15" s="16"/>
    </row>
    <row r="16" spans="2:23" x14ac:dyDescent="0.25">
      <c r="B16" s="14"/>
      <c r="C16" s="20" t="s">
        <v>151</v>
      </c>
      <c r="D16" s="57">
        <v>1</v>
      </c>
      <c r="E16" s="6"/>
      <c r="F16" s="20" t="s">
        <v>133</v>
      </c>
      <c r="G16" s="57">
        <v>61</v>
      </c>
      <c r="H16" s="15"/>
      <c r="I16" s="16"/>
    </row>
    <row r="17" spans="2:9" x14ac:dyDescent="0.25">
      <c r="B17" s="14"/>
      <c r="C17" s="20" t="s">
        <v>152</v>
      </c>
      <c r="D17" s="57">
        <v>0</v>
      </c>
      <c r="E17" s="6"/>
      <c r="F17" s="20" t="s">
        <v>134</v>
      </c>
      <c r="G17" s="57">
        <v>1</v>
      </c>
      <c r="H17" s="15"/>
      <c r="I17" s="16"/>
    </row>
    <row r="18" spans="2:9" x14ac:dyDescent="0.25">
      <c r="B18" s="14"/>
      <c r="C18" s="38" t="s">
        <v>90</v>
      </c>
      <c r="E18" s="6"/>
      <c r="F18" s="20" t="s">
        <v>36</v>
      </c>
      <c r="G18" s="57">
        <v>0</v>
      </c>
      <c r="H18" s="15"/>
      <c r="I18" s="16"/>
    </row>
    <row r="19" spans="2:9" x14ac:dyDescent="0.25">
      <c r="B19" s="14"/>
      <c r="E19" s="6"/>
      <c r="H19" s="15"/>
      <c r="I19" s="16"/>
    </row>
    <row r="20" spans="2:9" ht="29.25" customHeight="1" x14ac:dyDescent="0.25">
      <c r="B20" s="14"/>
      <c r="C20" s="51" t="s">
        <v>33</v>
      </c>
      <c r="D20" s="51" t="s">
        <v>23</v>
      </c>
      <c r="E20" s="6"/>
      <c r="F20" s="39" t="s">
        <v>115</v>
      </c>
      <c r="G20" s="39" t="s">
        <v>31</v>
      </c>
      <c r="H20" s="40" t="s">
        <v>73</v>
      </c>
      <c r="I20" s="16"/>
    </row>
    <row r="21" spans="2:9" x14ac:dyDescent="0.25">
      <c r="B21" s="14"/>
      <c r="C21" s="68" t="s">
        <v>129</v>
      </c>
      <c r="D21" s="69">
        <v>21</v>
      </c>
      <c r="E21" s="6"/>
      <c r="F21" s="20" t="s">
        <v>69</v>
      </c>
      <c r="G21" s="57">
        <v>39</v>
      </c>
      <c r="H21" s="57">
        <v>1</v>
      </c>
      <c r="I21" s="16"/>
    </row>
    <row r="22" spans="2:9" ht="15" customHeight="1" x14ac:dyDescent="0.25">
      <c r="B22" s="14"/>
      <c r="C22" s="68" t="s">
        <v>91</v>
      </c>
      <c r="D22" s="69">
        <v>0</v>
      </c>
      <c r="E22" s="6"/>
      <c r="F22" s="20" t="s">
        <v>70</v>
      </c>
      <c r="G22" s="57">
        <v>14</v>
      </c>
      <c r="H22" s="57">
        <v>13</v>
      </c>
      <c r="I22" s="16"/>
    </row>
    <row r="23" spans="2:9" ht="24.75" x14ac:dyDescent="0.25">
      <c r="B23" s="14"/>
      <c r="C23" s="80" t="s">
        <v>130</v>
      </c>
      <c r="D23" s="80"/>
      <c r="E23" s="6"/>
      <c r="F23" s="20" t="s">
        <v>71</v>
      </c>
      <c r="G23" s="57">
        <v>2</v>
      </c>
      <c r="H23" s="57">
        <v>2</v>
      </c>
      <c r="I23" s="16"/>
    </row>
    <row r="24" spans="2:9" x14ac:dyDescent="0.25">
      <c r="B24" s="14"/>
      <c r="C24" s="15"/>
      <c r="E24" s="6"/>
      <c r="F24" s="20" t="s">
        <v>72</v>
      </c>
      <c r="G24" s="57">
        <v>7</v>
      </c>
      <c r="H24" s="57">
        <v>7</v>
      </c>
      <c r="I24" s="16"/>
    </row>
    <row r="25" spans="2:9" ht="30" customHeight="1" x14ac:dyDescent="0.25">
      <c r="B25" s="14"/>
      <c r="C25" s="76" t="str">
        <f>"Seleccione "&amp;W3&amp;" procesos teminados en el  segundo semestre de 2020 y llene la siguiente tabla:"</f>
        <v>Seleccione 0 procesos teminados en el  segundo semestre de 2020 y llene la siguiente tabla:</v>
      </c>
      <c r="D25" s="77"/>
      <c r="E25" s="6"/>
      <c r="F25" s="111" t="s">
        <v>131</v>
      </c>
      <c r="G25" s="111"/>
      <c r="H25" s="111"/>
      <c r="I25" s="16"/>
    </row>
    <row r="26" spans="2:9" ht="15.75" thickBot="1" x14ac:dyDescent="0.3">
      <c r="B26" s="14"/>
      <c r="C26" s="78"/>
      <c r="D26" s="79"/>
      <c r="E26" s="6"/>
      <c r="F26" s="70"/>
      <c r="G26" s="15"/>
      <c r="H26" s="15"/>
      <c r="I26" s="16"/>
    </row>
    <row r="27" spans="2:9" ht="15.75" thickBot="1" x14ac:dyDescent="0.3">
      <c r="B27" s="14"/>
      <c r="C27" s="51" t="s">
        <v>103</v>
      </c>
      <c r="D27" s="51" t="s">
        <v>23</v>
      </c>
      <c r="E27" s="6"/>
      <c r="F27" s="107" t="s">
        <v>102</v>
      </c>
      <c r="G27" s="108"/>
      <c r="H27" s="109"/>
      <c r="I27" s="16"/>
    </row>
    <row r="28" spans="2:9" x14ac:dyDescent="0.25">
      <c r="B28" s="14"/>
      <c r="C28" s="20" t="s">
        <v>95</v>
      </c>
      <c r="D28" s="57"/>
      <c r="E28" s="6"/>
      <c r="F28" s="98" t="s">
        <v>164</v>
      </c>
      <c r="G28" s="99"/>
      <c r="H28" s="100"/>
      <c r="I28" s="16"/>
    </row>
    <row r="29" spans="2:9" x14ac:dyDescent="0.25">
      <c r="B29" s="14"/>
      <c r="C29" s="20" t="s">
        <v>96</v>
      </c>
      <c r="D29" s="57"/>
      <c r="E29" s="6"/>
      <c r="F29" s="101"/>
      <c r="G29" s="102"/>
      <c r="H29" s="103"/>
      <c r="I29" s="16"/>
    </row>
    <row r="30" spans="2:9" x14ac:dyDescent="0.25">
      <c r="B30" s="14"/>
      <c r="C30" s="20" t="s">
        <v>97</v>
      </c>
      <c r="D30" s="57"/>
      <c r="E30" s="6"/>
      <c r="F30" s="101"/>
      <c r="G30" s="102"/>
      <c r="H30" s="103"/>
      <c r="I30" s="16"/>
    </row>
    <row r="31" spans="2:9" x14ac:dyDescent="0.25">
      <c r="B31" s="14"/>
      <c r="C31" s="20" t="s">
        <v>98</v>
      </c>
      <c r="D31" s="57"/>
      <c r="E31" s="6"/>
      <c r="F31" s="101"/>
      <c r="G31" s="102"/>
      <c r="H31" s="103"/>
      <c r="I31" s="16"/>
    </row>
    <row r="32" spans="2:9" x14ac:dyDescent="0.25">
      <c r="B32" s="14"/>
      <c r="C32" s="20" t="s">
        <v>99</v>
      </c>
      <c r="D32" s="57"/>
      <c r="E32" s="6"/>
      <c r="F32" s="101"/>
      <c r="G32" s="102"/>
      <c r="H32" s="103"/>
      <c r="I32" s="16"/>
    </row>
    <row r="33" spans="2:9" ht="15.75" thickBot="1" x14ac:dyDescent="0.3">
      <c r="B33" s="14"/>
      <c r="C33" s="15"/>
      <c r="E33" s="6"/>
      <c r="F33" s="104"/>
      <c r="G33" s="105"/>
      <c r="H33" s="106"/>
      <c r="I33" s="16"/>
    </row>
    <row r="34" spans="2:9" ht="15.75" thickBot="1" x14ac:dyDescent="0.3">
      <c r="B34" s="17"/>
      <c r="C34" s="18"/>
      <c r="D34" s="18"/>
      <c r="E34" s="18"/>
      <c r="F34" s="18"/>
      <c r="G34" s="18"/>
      <c r="H34" s="18"/>
      <c r="I34" s="19"/>
    </row>
  </sheetData>
  <sheetProtection algorithmName="SHA-512" hashValue="iDXW2Pe1kt+h4O6Y/BHSgRazJQPsSi5Cg52Szi1m3YiRMnLmFtb7+cAE3LbxRN3FVj+0YskWT7hAe4XSBkEUPg==" saltValue="MHHAfqXQO87AgWmdgmo8Jw==" spinCount="100000" sheet="1"/>
  <mergeCells count="4">
    <mergeCell ref="F27:H27"/>
    <mergeCell ref="F28:H33"/>
    <mergeCell ref="C6:H6"/>
    <mergeCell ref="F25:H25"/>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B1:V23"/>
  <sheetViews>
    <sheetView showGridLines="0" topLeftCell="A2" workbookViewId="0">
      <selection activeCell="F17" sqref="F17:G22"/>
    </sheetView>
  </sheetViews>
  <sheetFormatPr baseColWidth="10" defaultRowHeight="15" x14ac:dyDescent="0.25"/>
  <cols>
    <col min="1" max="1" width="3.85546875" style="1" customWidth="1"/>
    <col min="2" max="2" width="11.42578125" style="1"/>
    <col min="3" max="3" width="50.85546875" style="1" bestFit="1" customWidth="1"/>
    <col min="4" max="4" width="20.85546875" style="1" customWidth="1"/>
    <col min="5" max="5" width="6.28515625" style="1" customWidth="1"/>
    <col min="6" max="6" width="47.85546875" style="1" bestFit="1" customWidth="1"/>
    <col min="7" max="7" width="24.140625" style="1" customWidth="1"/>
    <col min="8" max="8" width="7.28515625" style="1" customWidth="1"/>
    <col min="9" max="16384" width="11.42578125" style="1"/>
  </cols>
  <sheetData>
    <row r="1" spans="2:22" ht="15.75" thickBot="1" x14ac:dyDescent="0.3"/>
    <row r="2" spans="2:22" x14ac:dyDescent="0.25">
      <c r="B2" s="29"/>
      <c r="C2" s="30"/>
      <c r="D2" s="30"/>
      <c r="E2" s="30"/>
      <c r="F2" s="30"/>
      <c r="G2" s="30"/>
      <c r="H2" s="31"/>
      <c r="V2" s="1">
        <f>+D13+D14</f>
        <v>0</v>
      </c>
    </row>
    <row r="3" spans="2:22" x14ac:dyDescent="0.25">
      <c r="B3" s="14"/>
      <c r="C3" s="15"/>
      <c r="D3" s="15"/>
      <c r="E3" s="15"/>
      <c r="F3" s="15"/>
      <c r="G3" s="15"/>
      <c r="H3" s="16"/>
      <c r="V3" s="28">
        <f>+IF(V2&lt;=20,V2,IF(ROUNDDOWN(V2*10%,0)&lt;20,20,ROUNDDOWN(V2*10%,0)))</f>
        <v>0</v>
      </c>
    </row>
    <row r="4" spans="2:22" x14ac:dyDescent="0.25">
      <c r="B4" s="14"/>
      <c r="C4" s="15"/>
      <c r="D4" s="15"/>
      <c r="E4" s="15"/>
      <c r="F4" s="15"/>
      <c r="G4" s="15"/>
      <c r="H4" s="16"/>
    </row>
    <row r="5" spans="2:22" x14ac:dyDescent="0.25">
      <c r="B5" s="14"/>
      <c r="C5" s="15"/>
      <c r="D5" s="15"/>
      <c r="E5" s="15"/>
      <c r="F5" s="15"/>
      <c r="G5" s="15"/>
      <c r="H5" s="16"/>
    </row>
    <row r="6" spans="2:22" ht="15" customHeight="1" x14ac:dyDescent="0.25">
      <c r="B6" s="14"/>
      <c r="C6" s="27"/>
      <c r="D6" s="27"/>
      <c r="E6" s="27"/>
      <c r="G6" s="32"/>
      <c r="H6" s="33"/>
    </row>
    <row r="7" spans="2:22" ht="23.25" x14ac:dyDescent="0.25">
      <c r="B7" s="14"/>
      <c r="C7" s="110" t="s">
        <v>56</v>
      </c>
      <c r="D7" s="110"/>
      <c r="E7" s="110"/>
      <c r="F7" s="110"/>
      <c r="G7" s="110"/>
      <c r="H7" s="33"/>
    </row>
    <row r="8" spans="2:22" x14ac:dyDescent="0.25">
      <c r="B8" s="14"/>
      <c r="C8" s="15"/>
      <c r="D8" s="15"/>
      <c r="E8" s="15"/>
      <c r="H8" s="16"/>
      <c r="T8" s="1" t="s">
        <v>13</v>
      </c>
    </row>
    <row r="9" spans="2:22" ht="15" customHeight="1" x14ac:dyDescent="0.25">
      <c r="B9" s="14"/>
      <c r="C9" s="23" t="s">
        <v>135</v>
      </c>
      <c r="D9" s="23" t="s">
        <v>23</v>
      </c>
      <c r="E9" s="6"/>
      <c r="F9" s="94" t="str">
        <f>"Seleccione una muestra de "&amp;V3&amp;" prejudiciales activos registrados antes de 30 de junio de 2020 y complete la siguiente tabla"</f>
        <v>Seleccione una muestra de 0 prejudiciales activos registrados antes de 30 de junio de 2020 y complete la siguiente tabla</v>
      </c>
      <c r="G9" s="95"/>
      <c r="H9" s="16"/>
      <c r="T9" s="1" t="s">
        <v>14</v>
      </c>
    </row>
    <row r="10" spans="2:22" x14ac:dyDescent="0.25">
      <c r="B10" s="14"/>
      <c r="C10" s="20" t="s">
        <v>55</v>
      </c>
      <c r="D10" s="57">
        <v>0</v>
      </c>
      <c r="E10" s="6"/>
      <c r="F10" s="96"/>
      <c r="G10" s="97"/>
      <c r="H10" s="16"/>
    </row>
    <row r="11" spans="2:22" x14ac:dyDescent="0.25">
      <c r="B11" s="14"/>
      <c r="C11" s="20" t="s">
        <v>57</v>
      </c>
      <c r="D11" s="57">
        <v>0</v>
      </c>
      <c r="E11" s="6"/>
      <c r="F11" s="24" t="s">
        <v>33</v>
      </c>
      <c r="G11" s="24" t="s">
        <v>59</v>
      </c>
      <c r="H11" s="16"/>
    </row>
    <row r="12" spans="2:22" x14ac:dyDescent="0.25">
      <c r="B12" s="14"/>
      <c r="C12" s="20" t="s">
        <v>136</v>
      </c>
      <c r="D12" s="57">
        <v>0</v>
      </c>
      <c r="E12" s="6"/>
      <c r="F12" s="36" t="s">
        <v>60</v>
      </c>
      <c r="G12" s="62"/>
      <c r="H12" s="16"/>
    </row>
    <row r="13" spans="2:22" x14ac:dyDescent="0.25">
      <c r="B13" s="14"/>
      <c r="C13" s="20" t="s">
        <v>137</v>
      </c>
      <c r="D13" s="57">
        <v>0</v>
      </c>
      <c r="E13" s="6"/>
      <c r="F13" s="20" t="s">
        <v>61</v>
      </c>
      <c r="G13" s="57"/>
      <c r="H13" s="16"/>
    </row>
    <row r="14" spans="2:22" x14ac:dyDescent="0.25">
      <c r="B14" s="14"/>
      <c r="C14" s="20" t="s">
        <v>86</v>
      </c>
      <c r="D14" s="57">
        <v>0</v>
      </c>
      <c r="E14" s="6"/>
      <c r="F14"/>
      <c r="G14"/>
      <c r="H14" s="16"/>
    </row>
    <row r="15" spans="2:22" x14ac:dyDescent="0.25">
      <c r="B15" s="14"/>
      <c r="E15" s="6"/>
      <c r="F15"/>
      <c r="G15"/>
      <c r="H15" s="16"/>
    </row>
    <row r="16" spans="2:22" ht="15.75" thickBot="1" x14ac:dyDescent="0.3">
      <c r="B16" s="14"/>
      <c r="C16" s="23" t="s">
        <v>140</v>
      </c>
      <c r="D16" s="23" t="s">
        <v>23</v>
      </c>
      <c r="E16" s="6"/>
      <c r="F16" s="112" t="s">
        <v>102</v>
      </c>
      <c r="G16" s="112"/>
      <c r="H16" s="16"/>
    </row>
    <row r="17" spans="2:8" x14ac:dyDescent="0.25">
      <c r="B17" s="14"/>
      <c r="C17" s="20" t="s">
        <v>138</v>
      </c>
      <c r="D17" s="57">
        <v>4</v>
      </c>
      <c r="E17" s="6"/>
      <c r="F17" s="113" t="s">
        <v>161</v>
      </c>
      <c r="G17" s="114"/>
      <c r="H17" s="16"/>
    </row>
    <row r="18" spans="2:8" x14ac:dyDescent="0.25">
      <c r="B18" s="14"/>
      <c r="C18" s="20" t="s">
        <v>139</v>
      </c>
      <c r="D18" s="57">
        <v>3</v>
      </c>
      <c r="E18" s="6"/>
      <c r="F18" s="115"/>
      <c r="G18" s="116"/>
      <c r="H18" s="16"/>
    </row>
    <row r="19" spans="2:8" x14ac:dyDescent="0.25">
      <c r="B19" s="14"/>
      <c r="C19"/>
      <c r="D19"/>
      <c r="E19" s="6"/>
      <c r="F19" s="115"/>
      <c r="G19" s="116"/>
      <c r="H19" s="16"/>
    </row>
    <row r="20" spans="2:8" x14ac:dyDescent="0.25">
      <c r="B20" s="14"/>
      <c r="C20"/>
      <c r="D20"/>
      <c r="E20" s="6"/>
      <c r="F20" s="115"/>
      <c r="G20" s="116"/>
      <c r="H20" s="16"/>
    </row>
    <row r="21" spans="2:8" x14ac:dyDescent="0.25">
      <c r="B21" s="14"/>
      <c r="E21" s="6"/>
      <c r="F21" s="115"/>
      <c r="G21" s="116"/>
      <c r="H21" s="16"/>
    </row>
    <row r="22" spans="2:8" ht="15.75" thickBot="1" x14ac:dyDescent="0.3">
      <c r="B22" s="14"/>
      <c r="C22" s="15"/>
      <c r="D22" s="15"/>
      <c r="E22" s="6"/>
      <c r="F22" s="117"/>
      <c r="G22" s="118"/>
      <c r="H22" s="16"/>
    </row>
    <row r="23" spans="2:8" ht="15.75" thickBot="1" x14ac:dyDescent="0.3">
      <c r="B23" s="17"/>
      <c r="C23" s="18"/>
      <c r="D23" s="18"/>
      <c r="E23" s="18"/>
      <c r="F23" s="18"/>
      <c r="G23" s="18"/>
      <c r="H23" s="19"/>
    </row>
  </sheetData>
  <sheetProtection algorithmName="SHA-512" hashValue="8cM68jN9F5Zjd0sab5G14RklQBcoxtobUI5ZVSG26pRUmCYjBWApV4MNXpHXAZk46q11zOqXcEGp1/59yA2tmg==" saltValue="5l0sFDkLD8IXu11PRprXbw==" spinCount="100000" sheet="1"/>
  <mergeCells count="4">
    <mergeCell ref="F9:G10"/>
    <mergeCell ref="C7:G7"/>
    <mergeCell ref="F16:G16"/>
    <mergeCell ref="F17:G2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B1:V17"/>
  <sheetViews>
    <sheetView showGridLines="0" workbookViewId="0">
      <selection activeCell="F20" sqref="F20"/>
    </sheetView>
  </sheetViews>
  <sheetFormatPr baseColWidth="10" defaultRowHeight="15" x14ac:dyDescent="0.25"/>
  <cols>
    <col min="1" max="1" width="3.85546875" style="1" customWidth="1"/>
    <col min="2" max="2" width="11.42578125" style="1"/>
    <col min="3" max="3" width="38.7109375" style="1" bestFit="1" customWidth="1"/>
    <col min="4" max="4" width="20.85546875" style="1" customWidth="1"/>
    <col min="5" max="5" width="6.28515625" style="1" customWidth="1"/>
    <col min="6" max="6" width="48.28515625" style="1" bestFit="1" customWidth="1"/>
    <col min="7" max="7" width="21.7109375" style="1" customWidth="1"/>
    <col min="8" max="8" width="7.28515625" style="1" customWidth="1"/>
    <col min="9" max="16384" width="11.42578125" style="1"/>
  </cols>
  <sheetData>
    <row r="1" spans="2:22" ht="15.75" thickBot="1" x14ac:dyDescent="0.3"/>
    <row r="2" spans="2:22" x14ac:dyDescent="0.25">
      <c r="B2" s="29"/>
      <c r="C2" s="30"/>
      <c r="D2" s="30"/>
      <c r="E2" s="30"/>
      <c r="F2" s="30"/>
      <c r="G2" s="30"/>
      <c r="H2" s="31"/>
    </row>
    <row r="3" spans="2:22" x14ac:dyDescent="0.25">
      <c r="B3" s="14"/>
      <c r="C3" s="15"/>
      <c r="D3" s="15"/>
      <c r="E3" s="15"/>
      <c r="F3" s="15"/>
      <c r="G3" s="15"/>
      <c r="H3" s="16"/>
      <c r="V3" s="28">
        <f>+IF(D10&lt;=10,D10,IF(ROUNDDOWN(D10*10%,0)&gt;10,10,ROUNDDOWN(D10*10%,0)))</f>
        <v>1</v>
      </c>
    </row>
    <row r="4" spans="2:22" x14ac:dyDescent="0.25">
      <c r="B4" s="14"/>
      <c r="C4" s="15"/>
      <c r="D4" s="15"/>
      <c r="E4" s="15"/>
      <c r="F4" s="15"/>
      <c r="G4" s="15"/>
      <c r="H4" s="16"/>
    </row>
    <row r="5" spans="2:22" x14ac:dyDescent="0.25">
      <c r="B5" s="14"/>
      <c r="C5" s="15"/>
      <c r="D5" s="15"/>
      <c r="E5" s="15"/>
      <c r="F5" s="15"/>
      <c r="G5" s="15"/>
      <c r="H5" s="16"/>
    </row>
    <row r="6" spans="2:22" ht="36.75" customHeight="1" x14ac:dyDescent="0.35">
      <c r="B6" s="14"/>
      <c r="C6" s="34" t="s">
        <v>76</v>
      </c>
      <c r="D6" s="35"/>
      <c r="E6" s="26"/>
      <c r="F6"/>
      <c r="G6"/>
      <c r="H6" s="33"/>
    </row>
    <row r="7" spans="2:22" x14ac:dyDescent="0.25">
      <c r="B7" s="14"/>
      <c r="C7" s="15"/>
      <c r="D7" s="15"/>
      <c r="E7" s="15"/>
      <c r="F7"/>
      <c r="G7"/>
      <c r="H7" s="16"/>
      <c r="T7" s="1" t="s">
        <v>13</v>
      </c>
    </row>
    <row r="8" spans="2:22" x14ac:dyDescent="0.25">
      <c r="B8" s="14"/>
      <c r="C8" s="23" t="s">
        <v>76</v>
      </c>
      <c r="D8" s="23" t="s">
        <v>23</v>
      </c>
      <c r="E8" s="6"/>
      <c r="F8" s="23" t="s">
        <v>76</v>
      </c>
      <c r="G8" s="23" t="s">
        <v>23</v>
      </c>
      <c r="H8" s="16"/>
      <c r="T8" s="1" t="s">
        <v>14</v>
      </c>
    </row>
    <row r="9" spans="2:22" x14ac:dyDescent="0.25">
      <c r="B9" s="14"/>
      <c r="C9" s="20" t="s">
        <v>141</v>
      </c>
      <c r="D9" s="57">
        <v>1</v>
      </c>
      <c r="E9" s="6"/>
      <c r="F9" s="20" t="s">
        <v>142</v>
      </c>
      <c r="G9" s="63">
        <v>0</v>
      </c>
      <c r="H9" s="16"/>
    </row>
    <row r="10" spans="2:22" x14ac:dyDescent="0.25">
      <c r="B10" s="14"/>
      <c r="C10" s="20" t="s">
        <v>78</v>
      </c>
      <c r="D10" s="57">
        <v>1</v>
      </c>
      <c r="E10" s="6"/>
      <c r="F10" s="20" t="s">
        <v>100</v>
      </c>
      <c r="G10" s="63">
        <v>0</v>
      </c>
      <c r="H10" s="16"/>
    </row>
    <row r="11" spans="2:22" x14ac:dyDescent="0.25">
      <c r="B11" s="14"/>
      <c r="C11" s="15"/>
      <c r="D11" s="61"/>
      <c r="E11" s="6"/>
      <c r="F11" s="15"/>
      <c r="G11" s="64"/>
      <c r="H11" s="16"/>
    </row>
    <row r="12" spans="2:22" ht="15.75" thickBot="1" x14ac:dyDescent="0.3">
      <c r="B12" s="14"/>
      <c r="C12" s="65" t="s">
        <v>104</v>
      </c>
      <c r="D12" s="61"/>
      <c r="E12" s="6"/>
      <c r="F12" s="15"/>
      <c r="G12" s="64"/>
      <c r="H12" s="16"/>
      <c r="T12" s="1">
        <f>IF(D9="",0,1)</f>
        <v>1</v>
      </c>
    </row>
    <row r="13" spans="2:22" x14ac:dyDescent="0.25">
      <c r="B13" s="14"/>
      <c r="C13" s="119" t="s">
        <v>162</v>
      </c>
      <c r="D13" s="120"/>
      <c r="E13" s="120"/>
      <c r="F13" s="120"/>
      <c r="G13" s="121"/>
      <c r="H13" s="16"/>
    </row>
    <row r="14" spans="2:22" x14ac:dyDescent="0.25">
      <c r="B14" s="14"/>
      <c r="C14" s="122"/>
      <c r="D14" s="123"/>
      <c r="E14" s="123"/>
      <c r="F14" s="123"/>
      <c r="G14" s="124"/>
      <c r="H14" s="16"/>
    </row>
    <row r="15" spans="2:22" x14ac:dyDescent="0.25">
      <c r="B15" s="14"/>
      <c r="C15" s="122"/>
      <c r="D15" s="123"/>
      <c r="E15" s="123"/>
      <c r="F15" s="123"/>
      <c r="G15" s="124"/>
      <c r="H15" s="16"/>
    </row>
    <row r="16" spans="2:22" ht="15.75" thickBot="1" x14ac:dyDescent="0.3">
      <c r="B16" s="14"/>
      <c r="C16" s="125"/>
      <c r="D16" s="126"/>
      <c r="E16" s="126"/>
      <c r="F16" s="126"/>
      <c r="G16" s="127"/>
      <c r="H16" s="16"/>
      <c r="T16" s="1">
        <f>IF(G9="",0,1)</f>
        <v>1</v>
      </c>
    </row>
    <row r="17" spans="2:20" ht="15.75" thickBot="1" x14ac:dyDescent="0.3">
      <c r="B17" s="17"/>
      <c r="C17" s="18"/>
      <c r="D17" s="18"/>
      <c r="E17" s="18"/>
      <c r="F17" s="18"/>
      <c r="G17" s="18"/>
      <c r="H17" s="19"/>
      <c r="T17" s="1">
        <f>+T12+T16</f>
        <v>2</v>
      </c>
    </row>
  </sheetData>
  <sheetProtection algorithmName="SHA-512" hashValue="ijilseSxbScgMYPfBbwdT/B9xl1cPmNEOaGwZw/1g5lXqMh8IrOPLGFNEvAyl/utPcoBWeePsuEmufmQmbcKBQ==" saltValue="LWefHhNjw86qf8r+FXt0bQ==" spinCount="100000" sheet="1"/>
  <mergeCells count="1">
    <mergeCell ref="C13:G1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B1:V11"/>
  <sheetViews>
    <sheetView showGridLines="0" workbookViewId="0">
      <selection activeCell="F8" sqref="F8:G10"/>
    </sheetView>
  </sheetViews>
  <sheetFormatPr baseColWidth="10" defaultRowHeight="15" x14ac:dyDescent="0.25"/>
  <cols>
    <col min="1" max="1" width="3.85546875" style="1" customWidth="1"/>
    <col min="2" max="2" width="11.42578125" style="1"/>
    <col min="3" max="3" width="38.7109375" style="1" bestFit="1" customWidth="1"/>
    <col min="4" max="4" width="20.85546875" style="1" customWidth="1"/>
    <col min="5" max="5" width="6.28515625" style="1" customWidth="1"/>
    <col min="6" max="6" width="36.42578125" style="1" customWidth="1"/>
    <col min="7" max="7" width="24.140625" style="1" customWidth="1"/>
    <col min="8" max="8" width="7.28515625" style="1" customWidth="1"/>
    <col min="9" max="16384" width="11.42578125" style="1"/>
  </cols>
  <sheetData>
    <row r="1" spans="2:22" ht="15.75" thickBot="1" x14ac:dyDescent="0.3"/>
    <row r="2" spans="2:22" x14ac:dyDescent="0.25">
      <c r="B2" s="29"/>
      <c r="C2" s="30"/>
      <c r="D2" s="30"/>
      <c r="E2" s="30"/>
      <c r="F2" s="30"/>
      <c r="G2" s="30"/>
      <c r="H2" s="31"/>
    </row>
    <row r="3" spans="2:22" x14ac:dyDescent="0.25">
      <c r="B3" s="14"/>
      <c r="C3" s="15"/>
      <c r="D3" s="15"/>
      <c r="E3" s="15"/>
      <c r="F3" s="15"/>
      <c r="G3" s="15"/>
      <c r="H3" s="16"/>
      <c r="V3" s="28">
        <f>+IF(D10&lt;=10,D10,IF(ROUNDDOWN(D10*10%,0)&gt;10,10,ROUNDDOWN(D10*10%,0)))</f>
        <v>0</v>
      </c>
    </row>
    <row r="4" spans="2:22" x14ac:dyDescent="0.25">
      <c r="B4" s="14"/>
      <c r="C4" s="15"/>
      <c r="D4" s="15"/>
      <c r="E4" s="15"/>
      <c r="F4" s="15"/>
      <c r="G4" s="15"/>
      <c r="H4" s="16"/>
    </row>
    <row r="5" spans="2:22" x14ac:dyDescent="0.25">
      <c r="B5" s="14"/>
      <c r="C5" s="15"/>
      <c r="D5" s="15"/>
      <c r="E5" s="15"/>
      <c r="F5" s="15"/>
      <c r="G5" s="15"/>
      <c r="H5" s="16"/>
    </row>
    <row r="6" spans="2:22" ht="21.75" customHeight="1" x14ac:dyDescent="0.35">
      <c r="B6" s="14"/>
      <c r="C6" s="110" t="s">
        <v>8</v>
      </c>
      <c r="D6" s="110"/>
      <c r="E6" s="26"/>
      <c r="F6"/>
      <c r="G6"/>
      <c r="H6" s="33"/>
      <c r="T6" s="1" t="s">
        <v>12</v>
      </c>
    </row>
    <row r="7" spans="2:22" ht="15.75" thickBot="1" x14ac:dyDescent="0.3">
      <c r="B7" s="14"/>
      <c r="C7" s="15"/>
      <c r="D7" s="15"/>
      <c r="E7" s="15"/>
      <c r="F7" s="66" t="s">
        <v>104</v>
      </c>
      <c r="G7"/>
      <c r="H7" s="16"/>
      <c r="T7" s="1" t="s">
        <v>13</v>
      </c>
    </row>
    <row r="8" spans="2:22" x14ac:dyDescent="0.25">
      <c r="B8" s="14"/>
      <c r="C8" s="23" t="s">
        <v>32</v>
      </c>
      <c r="D8" s="23" t="s">
        <v>23</v>
      </c>
      <c r="E8" s="6"/>
      <c r="F8" s="98" t="s">
        <v>163</v>
      </c>
      <c r="G8" s="100"/>
      <c r="H8" s="16"/>
      <c r="T8" s="1" t="s">
        <v>14</v>
      </c>
    </row>
    <row r="9" spans="2:22" x14ac:dyDescent="0.25">
      <c r="B9" s="14"/>
      <c r="C9" s="20" t="s">
        <v>80</v>
      </c>
      <c r="D9" s="57" t="s">
        <v>13</v>
      </c>
      <c r="E9" s="6"/>
      <c r="F9" s="101"/>
      <c r="G9" s="103"/>
      <c r="H9" s="16"/>
    </row>
    <row r="10" spans="2:22" ht="15.75" thickBot="1" x14ac:dyDescent="0.3">
      <c r="B10" s="14"/>
      <c r="C10" s="20" t="s">
        <v>143</v>
      </c>
      <c r="D10" s="57"/>
      <c r="E10" s="6"/>
      <c r="F10" s="104"/>
      <c r="G10" s="106"/>
      <c r="H10" s="16"/>
    </row>
    <row r="11" spans="2:22" ht="15.75" thickBot="1" x14ac:dyDescent="0.3">
      <c r="B11" s="17"/>
      <c r="C11" s="18"/>
      <c r="D11" s="18"/>
      <c r="E11" s="18"/>
      <c r="F11" s="18"/>
      <c r="G11" s="18"/>
      <c r="H11" s="19"/>
    </row>
  </sheetData>
  <sheetProtection algorithmName="SHA-512" hashValue="L9TzTy7Xcbu6uZUublFRMTn5WebnIKr2X/GWSznNVSVOYhXXZG52n9W2fY3eyyb8DLFzboT/mW175RmbKqaaow==" saltValue="P1vmzjqaB0jy8n+nktEqKw==" spinCount="100000" sheet="1"/>
  <mergeCells count="2">
    <mergeCell ref="C6:D6"/>
    <mergeCell ref="F8:G10"/>
  </mergeCells>
  <dataValidations count="1">
    <dataValidation type="list" allowBlank="1" showInputMessage="1" showErrorMessage="1" sqref="D9" xr:uid="{00000000-0002-0000-0700-000000000000}">
      <formula1>$T$6:$T$7</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M26"/>
  <sheetViews>
    <sheetView showGridLines="0" topLeftCell="A5" workbookViewId="0">
      <selection activeCell="F11" sqref="F11"/>
    </sheetView>
  </sheetViews>
  <sheetFormatPr baseColWidth="10" defaultRowHeight="15" x14ac:dyDescent="0.25"/>
  <cols>
    <col min="2" max="2" width="33" bestFit="1" customWidth="1"/>
    <col min="3" max="3" width="14.5703125" bestFit="1" customWidth="1"/>
    <col min="5" max="5" width="33" bestFit="1" customWidth="1"/>
    <col min="6" max="6" width="14.5703125" bestFit="1" customWidth="1"/>
  </cols>
  <sheetData>
    <row r="2" spans="2:13" ht="18.75" x14ac:dyDescent="0.3">
      <c r="B2" s="129" t="s">
        <v>10</v>
      </c>
      <c r="C2" s="129"/>
      <c r="D2" s="129"/>
      <c r="E2" s="129"/>
      <c r="F2" s="129"/>
      <c r="G2" s="129"/>
      <c r="H2" s="47"/>
      <c r="I2" s="47"/>
      <c r="J2" s="47"/>
      <c r="K2" s="47"/>
      <c r="L2" s="47"/>
      <c r="M2" s="48"/>
    </row>
    <row r="3" spans="2:13" ht="18.75" x14ac:dyDescent="0.3">
      <c r="B3" s="129" t="s">
        <v>11</v>
      </c>
      <c r="C3" s="129"/>
      <c r="D3" s="129"/>
      <c r="E3" s="129"/>
      <c r="F3" s="129"/>
      <c r="G3" s="129"/>
      <c r="H3" s="47"/>
      <c r="I3" s="47"/>
      <c r="J3" s="47"/>
      <c r="K3" s="47"/>
      <c r="L3" s="47"/>
      <c r="M3" s="48"/>
    </row>
    <row r="4" spans="2:13" ht="23.25" x14ac:dyDescent="0.35">
      <c r="B4" s="41"/>
      <c r="C4" s="41"/>
      <c r="D4" s="41"/>
      <c r="E4" s="41"/>
      <c r="F4" s="41"/>
      <c r="G4" s="41"/>
      <c r="H4" s="41"/>
      <c r="I4" s="41"/>
      <c r="J4" s="41"/>
      <c r="K4" s="41"/>
      <c r="L4" s="41"/>
      <c r="M4" s="41"/>
    </row>
    <row r="5" spans="2:13" x14ac:dyDescent="0.25">
      <c r="B5" t="s">
        <v>38</v>
      </c>
      <c r="C5" s="128" t="s">
        <v>159</v>
      </c>
      <c r="D5" s="128"/>
      <c r="E5" s="128"/>
      <c r="F5" s="128"/>
      <c r="G5" s="128"/>
      <c r="H5" s="6"/>
      <c r="I5" s="6"/>
      <c r="J5" s="6"/>
    </row>
    <row r="6" spans="2:13" x14ac:dyDescent="0.25">
      <c r="B6" t="s">
        <v>3</v>
      </c>
      <c r="C6" s="128" t="s">
        <v>155</v>
      </c>
      <c r="D6" s="128"/>
      <c r="E6" s="128"/>
      <c r="F6" s="128"/>
      <c r="G6" s="128"/>
      <c r="H6" s="46"/>
      <c r="I6" s="46"/>
      <c r="J6" s="46"/>
    </row>
    <row r="7" spans="2:13" x14ac:dyDescent="0.25">
      <c r="H7" s="6"/>
      <c r="I7" s="6"/>
      <c r="J7" s="6"/>
    </row>
    <row r="8" spans="2:13" x14ac:dyDescent="0.25">
      <c r="B8" t="s">
        <v>39</v>
      </c>
      <c r="C8" s="44" t="str">
        <f>+IF(SUM(USUARIOS!I12:J17)=0,"Falta diligenciar","")</f>
        <v/>
      </c>
      <c r="E8" t="s">
        <v>84</v>
      </c>
      <c r="F8" s="44" t="str">
        <f>+IF(PREJUDICIALES!$D$10="","Falta  actualizar","")</f>
        <v/>
      </c>
    </row>
    <row r="9" spans="2:13" x14ac:dyDescent="0.25">
      <c r="B9" s="43" t="s">
        <v>42</v>
      </c>
      <c r="C9" s="45">
        <f>+SUM(USUARIOS!I12:I17)/(6-SUM(USUARIOS!H12:H17))</f>
        <v>0.66666666666666663</v>
      </c>
      <c r="E9" s="43" t="s">
        <v>47</v>
      </c>
      <c r="F9" s="43">
        <f>+PREJUDICIALES!$D$11</f>
        <v>0</v>
      </c>
    </row>
    <row r="10" spans="2:13" x14ac:dyDescent="0.25">
      <c r="B10" s="43" t="s">
        <v>40</v>
      </c>
      <c r="C10" s="43">
        <f>+ABOGADOS!$D$12+SUM(USUARIOS!I12:I17)</f>
        <v>16</v>
      </c>
      <c r="E10" s="43" t="s">
        <v>45</v>
      </c>
      <c r="F10" s="45" t="str">
        <f>IFERROR(PREJUDICIALES!$D$11/PREJUDICIALES!$D$10,"")</f>
        <v/>
      </c>
    </row>
    <row r="11" spans="2:13" x14ac:dyDescent="0.25">
      <c r="B11" s="43" t="s">
        <v>9</v>
      </c>
      <c r="C11" s="71" t="s">
        <v>118</v>
      </c>
      <c r="E11" s="43" t="s">
        <v>48</v>
      </c>
      <c r="F11" s="45" t="str">
        <f>IFERROR(PREJUDICIALES!$G$13/PREJUDICIALES!$V$3,"")</f>
        <v/>
      </c>
    </row>
    <row r="12" spans="2:13" x14ac:dyDescent="0.25">
      <c r="B12" s="43" t="s">
        <v>41</v>
      </c>
      <c r="C12" s="45">
        <f>IFERROR((ABOGADOS!$G$17+ABOGADOS!$G$18+ABOGADOS!$G$19*0.5)/ABOGADOS!D12,"")</f>
        <v>1</v>
      </c>
    </row>
    <row r="13" spans="2:13" x14ac:dyDescent="0.25">
      <c r="E13" t="s">
        <v>76</v>
      </c>
      <c r="F13" s="44" t="str">
        <f>+IF(ARBITRAMENTOS!T17=0,"Falta  actualizar","")</f>
        <v/>
      </c>
    </row>
    <row r="14" spans="2:13" x14ac:dyDescent="0.25">
      <c r="B14" t="s">
        <v>83</v>
      </c>
      <c r="C14" s="44" t="str">
        <f>+IF(JUDICIALES!$D$11="","Falta  actualizar","")</f>
        <v/>
      </c>
      <c r="E14" s="43" t="s">
        <v>46</v>
      </c>
      <c r="F14" s="43">
        <f>+ARBITRAMENTOS!D10</f>
        <v>1</v>
      </c>
    </row>
    <row r="15" spans="2:13" x14ac:dyDescent="0.25">
      <c r="B15" s="43" t="s">
        <v>43</v>
      </c>
      <c r="C15" s="43">
        <f>+JUDICIALES!$D$12</f>
        <v>67</v>
      </c>
      <c r="E15" s="43" t="s">
        <v>45</v>
      </c>
      <c r="F15" s="45">
        <f>IFERROR(ARBITRAMENTOS!D10/ARBITRAMENTOS!D9,"")</f>
        <v>1</v>
      </c>
    </row>
    <row r="16" spans="2:13" x14ac:dyDescent="0.25">
      <c r="B16" s="43" t="s">
        <v>45</v>
      </c>
      <c r="C16" s="45">
        <f>IFERROR(JUDICIALES!$D$12/JUDICIALES!$D$11,"")</f>
        <v>1</v>
      </c>
    </row>
    <row r="17" spans="2:6" x14ac:dyDescent="0.25">
      <c r="B17" s="43" t="s">
        <v>51</v>
      </c>
      <c r="C17" s="45" t="str">
        <f>IFERROR(JUDICIALES!$G$11/JUDICIALES!$G$10,"")</f>
        <v/>
      </c>
      <c r="E17" t="s">
        <v>79</v>
      </c>
      <c r="F17" s="44" t="str">
        <f>+IF(PAGOS!D9="","Falta  actualizar","")</f>
        <v/>
      </c>
    </row>
    <row r="18" spans="2:6" x14ac:dyDescent="0.25">
      <c r="B18" s="43" t="s">
        <v>44</v>
      </c>
      <c r="C18" s="43">
        <f>IFERROR(C15/ABOGADOS!$D$12,"")</f>
        <v>5.583333333333333</v>
      </c>
      <c r="E18" s="43" t="s">
        <v>49</v>
      </c>
      <c r="F18" s="43">
        <f>+PAGOS!D10</f>
        <v>0</v>
      </c>
    </row>
    <row r="19" spans="2:6" x14ac:dyDescent="0.25">
      <c r="B19" s="43" t="s">
        <v>82</v>
      </c>
      <c r="C19" s="45">
        <f>IFERROR(1-(JUDICIALES!$H$22+JUDICIALES!$H$23+JUDICIALES!$H$24)/(JUDICIALES!$G$22+JUDICIALES!$G$23+JUDICIALES!$G$24),"")</f>
        <v>4.3478260869565188E-2</v>
      </c>
      <c r="E19" s="43" t="s">
        <v>50</v>
      </c>
      <c r="F19" s="43" t="str">
        <f>+IF(PAGOS!D9="No","No aplica","si")</f>
        <v>No aplica</v>
      </c>
    </row>
    <row r="21" spans="2:6" ht="15.75" thickBot="1" x14ac:dyDescent="0.3"/>
    <row r="22" spans="2:6" x14ac:dyDescent="0.25">
      <c r="B22" s="2" t="s">
        <v>104</v>
      </c>
      <c r="C22" s="3"/>
      <c r="D22" s="3"/>
      <c r="E22" s="3"/>
      <c r="F22" s="4"/>
    </row>
    <row r="23" spans="2:6" x14ac:dyDescent="0.25">
      <c r="B23" s="115"/>
      <c r="C23" s="130"/>
      <c r="D23" s="130"/>
      <c r="E23" s="130"/>
      <c r="F23" s="116"/>
    </row>
    <row r="24" spans="2:6" x14ac:dyDescent="0.25">
      <c r="B24" s="115"/>
      <c r="C24" s="130"/>
      <c r="D24" s="130"/>
      <c r="E24" s="130"/>
      <c r="F24" s="116"/>
    </row>
    <row r="25" spans="2:6" x14ac:dyDescent="0.25">
      <c r="B25" s="115"/>
      <c r="C25" s="130"/>
      <c r="D25" s="130"/>
      <c r="E25" s="130"/>
      <c r="F25" s="116"/>
    </row>
    <row r="26" spans="2:6" ht="15.75" thickBot="1" x14ac:dyDescent="0.3">
      <c r="B26" s="117"/>
      <c r="C26" s="131"/>
      <c r="D26" s="131"/>
      <c r="E26" s="131"/>
      <c r="F26" s="118"/>
    </row>
  </sheetData>
  <sheetProtection algorithmName="SHA-512" hashValue="oYy6+FMrDUJp7yajB2nFk6zfxjg7nx9wrBVSyVVHj9e4qRP7KnZOskU3IcSz5XU/0snkC3FPmsPSt6fMl/xLfw==" saltValue="JHNAqtUJ7WP4OFUpc0qITQ==" spinCount="100000" sheet="1" objects="1" scenarios="1"/>
  <mergeCells count="5">
    <mergeCell ref="C5:G5"/>
    <mergeCell ref="C6:G6"/>
    <mergeCell ref="B2:G2"/>
    <mergeCell ref="B3:G3"/>
    <mergeCell ref="B23:F2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BBB1A2C59E87A45B0B320537281AAE2" ma:contentTypeVersion="17" ma:contentTypeDescription="Crear nuevo documento." ma:contentTypeScope="" ma:versionID="a506deb80307456996630d2aa07b65d1">
  <xsd:schema xmlns:xsd="http://www.w3.org/2001/XMLSchema" xmlns:xs="http://www.w3.org/2001/XMLSchema" xmlns:p="http://schemas.microsoft.com/office/2006/metadata/properties" xmlns:ns1="http://schemas.microsoft.com/sharepoint/v3" xmlns:ns2="a16ba950-d015-4cbc-806e-9cba0f1b5528" xmlns:ns3="47cb3e12-45b3-4531-b84f-87359d4b7239" targetNamespace="http://schemas.microsoft.com/office/2006/metadata/properties" ma:root="true" ma:fieldsID="ed58f3b4a027f557009664938c953d86" ns1:_="" ns2:_="" ns3:_="">
    <xsd:import namespace="http://schemas.microsoft.com/sharepoint/v3"/>
    <xsd:import namespace="a16ba950-d015-4cbc-806e-9cba0f1b5528"/>
    <xsd:import namespace="47cb3e12-45b3-4531-b84f-87359d4b723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Helga_x0020_Hern_x00e1_ndez" minOccurs="0"/>
                <xsd:element ref="ns3:MediaServiceGenerationTime" minOccurs="0"/>
                <xsd:element ref="ns3:MediaServiceEventHashCode"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Propiedades de la Directiva de cumplimiento unificado" ma:hidden="true" ma:internalName="_ip_UnifiedCompliancePolicyProperties">
      <xsd:simpleType>
        <xsd:restriction base="dms:Note"/>
      </xsd:simpleType>
    </xsd:element>
    <xsd:element name="_ip_UnifiedCompliancePolicyUIAction" ma:index="22"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6ba950-d015-4cbc-806e-9cba0f1b5528"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cb3e12-45b3-4531-b84f-87359d4b723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Helga_x0020_Hern_x00e1_ndez" ma:index="16" nillable="true" ma:displayName="Helga Hernández" ma:format="Dropdown" ma:list="UserInfo" ma:SharePointGroup="0" ma:internalName="Helga_x0020_Hern_x00e1_ndez">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_Flow_SignoffStatus" ma:index="24" nillable="true" ma:displayName="Estado de aprobación" ma:internalName="Estado_x0020_de_x0020_aprobaci_x00f3_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Helga_x0020_Hern_x00e1_ndez xmlns="47cb3e12-45b3-4531-b84f-87359d4b7239">
      <UserInfo>
        <DisplayName/>
        <AccountId xsi:nil="true"/>
        <AccountType/>
      </UserInfo>
    </Helga_x0020_Hern_x00e1_ndez>
    <_ip_UnifiedCompliancePolicyProperties xmlns="http://schemas.microsoft.com/sharepoint/v3" xsi:nil="true"/>
    <_Flow_SignoffStatus xmlns="47cb3e12-45b3-4531-b84f-87359d4b7239" xsi:nil="true"/>
  </documentManagement>
</p:properties>
</file>

<file path=customXml/itemProps1.xml><?xml version="1.0" encoding="utf-8"?>
<ds:datastoreItem xmlns:ds="http://schemas.openxmlformats.org/officeDocument/2006/customXml" ds:itemID="{81BBFD39-9227-46BB-B6E7-EA9566D3510D}">
  <ds:schemaRefs>
    <ds:schemaRef ds:uri="http://schemas.microsoft.com/sharepoint/v3/contenttype/forms"/>
  </ds:schemaRefs>
</ds:datastoreItem>
</file>

<file path=customXml/itemProps2.xml><?xml version="1.0" encoding="utf-8"?>
<ds:datastoreItem xmlns:ds="http://schemas.openxmlformats.org/officeDocument/2006/customXml" ds:itemID="{60FFC8E4-F82E-474E-BCB3-78CCA1CDF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16ba950-d015-4cbc-806e-9cba0f1b5528"/>
    <ds:schemaRef ds:uri="47cb3e12-45b3-4531-b84f-87359d4b72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C0D05F-795A-4E97-8BDE-DA0CCADD82EA}">
  <ds:schemaRefs>
    <ds:schemaRef ds:uri="http://purl.org/dc/dcmitype/"/>
    <ds:schemaRef ds:uri="a16ba950-d015-4cbc-806e-9cba0f1b5528"/>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schemas.microsoft.com/office/2006/documentManagement/types"/>
    <ds:schemaRef ds:uri="http://schemas.microsoft.com/office/infopath/2007/PartnerControls"/>
    <ds:schemaRef ds:uri="47cb3e12-45b3-4531-b84f-87359d4b7239"/>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Hojas de cálculo</vt:lpstr>
      </vt:variant>
      <vt:variant>
        <vt:i4>9</vt:i4>
      </vt:variant>
    </vt:vector>
  </HeadingPairs>
  <TitlesOfParts>
    <vt:vector size="9" baseType="lpstr">
      <vt:lpstr>Principal</vt:lpstr>
      <vt:lpstr>USUARIOS</vt:lpstr>
      <vt:lpstr>Base a pegar</vt:lpstr>
      <vt:lpstr>ABOGADOS</vt:lpstr>
      <vt:lpstr>JUDICIALES</vt:lpstr>
      <vt:lpstr>PREJUDICIALES</vt:lpstr>
      <vt:lpstr>ARBITRAMENTOS</vt:lpstr>
      <vt:lpstr>PAGOS</vt:lpstr>
      <vt:lpstr>Resumen general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Pablo Garzón Peraza</dc:creator>
  <cp:lastModifiedBy>Andrea Luengas Pachon</cp:lastModifiedBy>
  <dcterms:created xsi:type="dcterms:W3CDTF">2020-06-25T21:16:25Z</dcterms:created>
  <dcterms:modified xsi:type="dcterms:W3CDTF">2021-12-15T05:41:11Z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0x0101002BBB1A2C59E87A45B0B320537281AAE2</vt:lpwstr>
  </property>
</Properties>
</file>